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22980" windowHeight="8484" activeTab="3"/>
  </bookViews>
  <sheets>
    <sheet name="функц" sheetId="1" r:id="rId1"/>
    <sheet name="распред" sheetId="2" r:id="rId2"/>
    <sheet name="ведомств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K61" i="4"/>
  <c r="K43"/>
  <c r="K20"/>
  <c r="K15"/>
  <c r="K70" s="1"/>
  <c r="L370" i="3"/>
  <c r="L368"/>
  <c r="L366"/>
  <c r="L365" s="1"/>
  <c r="L364" s="1"/>
  <c r="L363" s="1"/>
  <c r="L362" s="1"/>
  <c r="L361"/>
  <c r="L360"/>
  <c r="L358"/>
  <c r="L357"/>
  <c r="L356"/>
  <c r="L355"/>
  <c r="L353"/>
  <c r="L352"/>
  <c r="L350" s="1"/>
  <c r="L346"/>
  <c r="L345" s="1"/>
  <c r="L344" s="1"/>
  <c r="L339"/>
  <c r="L336"/>
  <c r="L333"/>
  <c r="L330"/>
  <c r="L328"/>
  <c r="L326"/>
  <c r="L323"/>
  <c r="L320"/>
  <c r="L319"/>
  <c r="L318" s="1"/>
  <c r="L317" s="1"/>
  <c r="L316"/>
  <c r="L315"/>
  <c r="L314" s="1"/>
  <c r="L312"/>
  <c r="L309"/>
  <c r="L306"/>
  <c r="L304"/>
  <c r="L303"/>
  <c r="L300" s="1"/>
  <c r="L299" s="1"/>
  <c r="L302"/>
  <c r="L301"/>
  <c r="L294"/>
  <c r="L292"/>
  <c r="L290"/>
  <c r="L289"/>
  <c r="L288" s="1"/>
  <c r="L286" s="1"/>
  <c r="L282"/>
  <c r="L281"/>
  <c r="L280" s="1"/>
  <c r="L275"/>
  <c r="L273"/>
  <c r="L272" s="1"/>
  <c r="L271" s="1"/>
  <c r="L270" s="1"/>
  <c r="L268"/>
  <c r="L265"/>
  <c r="L262"/>
  <c r="L259"/>
  <c r="L257"/>
  <c r="L256"/>
  <c r="L255"/>
  <c r="L252"/>
  <c r="L251"/>
  <c r="L250"/>
  <c r="L249"/>
  <c r="L248" s="1"/>
  <c r="L246"/>
  <c r="L244"/>
  <c r="L241"/>
  <c r="L238"/>
  <c r="L236"/>
  <c r="L235" s="1"/>
  <c r="L234"/>
  <c r="L233" s="1"/>
  <c r="L232" s="1"/>
  <c r="L229"/>
  <c r="L227"/>
  <c r="L226" s="1"/>
  <c r="L225"/>
  <c r="L224" s="1"/>
  <c r="L223" s="1"/>
  <c r="L221" s="1"/>
  <c r="L219"/>
  <c r="L217"/>
  <c r="L216"/>
  <c r="L213"/>
  <c r="L212"/>
  <c r="L211"/>
  <c r="L210"/>
  <c r="L209" s="1"/>
  <c r="L208" s="1"/>
  <c r="L204"/>
  <c r="L203"/>
  <c r="L202"/>
  <c r="L201"/>
  <c r="L199" s="1"/>
  <c r="L197" s="1"/>
  <c r="L195" s="1"/>
  <c r="L194" s="1"/>
  <c r="L192"/>
  <c r="L191"/>
  <c r="L189" s="1"/>
  <c r="L187" s="1"/>
  <c r="L185" s="1"/>
  <c r="L184" s="1"/>
  <c r="L182"/>
  <c r="L181"/>
  <c r="L179" s="1"/>
  <c r="L173" s="1"/>
  <c r="L176"/>
  <c r="L174"/>
  <c r="L172"/>
  <c r="L171"/>
  <c r="L170" s="1"/>
  <c r="L168" s="1"/>
  <c r="L166" s="1"/>
  <c r="L165" s="1"/>
  <c r="L162"/>
  <c r="L161"/>
  <c r="L160" s="1"/>
  <c r="L158" s="1"/>
  <c r="L156"/>
  <c r="L153"/>
  <c r="L152" s="1"/>
  <c r="L151"/>
  <c r="L150" s="1"/>
  <c r="L149" s="1"/>
  <c r="L148" s="1"/>
  <c r="L147" s="1"/>
  <c r="L146"/>
  <c r="L145"/>
  <c r="L142" s="1"/>
  <c r="L141"/>
  <c r="L140" s="1"/>
  <c r="L136" s="1"/>
  <c r="L134"/>
  <c r="L131"/>
  <c r="L128"/>
  <c r="L126"/>
  <c r="L125" s="1"/>
  <c r="L122" s="1"/>
  <c r="L120"/>
  <c r="L117"/>
  <c r="L115" s="1"/>
  <c r="L114" s="1"/>
  <c r="L112"/>
  <c r="L111" s="1"/>
  <c r="L108"/>
  <c r="L105"/>
  <c r="L104"/>
  <c r="L101" s="1"/>
  <c r="L96"/>
  <c r="L93"/>
  <c r="L91"/>
  <c r="L89" s="1"/>
  <c r="L88" s="1"/>
  <c r="L86"/>
  <c r="L85" s="1"/>
  <c r="L83" s="1"/>
  <c r="L82" s="1"/>
  <c r="L81"/>
  <c r="L80" s="1"/>
  <c r="L79" s="1"/>
  <c r="L78" s="1"/>
  <c r="L76"/>
  <c r="L74"/>
  <c r="L73"/>
  <c r="L70"/>
  <c r="L68"/>
  <c r="L67" s="1"/>
  <c r="L65"/>
  <c r="L63"/>
  <c r="L59"/>
  <c r="L56"/>
  <c r="L54"/>
  <c r="L53" s="1"/>
  <c r="L51"/>
  <c r="L50"/>
  <c r="L48"/>
  <c r="L47"/>
  <c r="L45"/>
  <c r="L44"/>
  <c r="L42" s="1"/>
  <c r="L41"/>
  <c r="L40" s="1"/>
  <c r="L39" s="1"/>
  <c r="L38" s="1"/>
  <c r="L36"/>
  <c r="L34"/>
  <c r="L33" s="1"/>
  <c r="L32" s="1"/>
  <c r="L29" s="1"/>
  <c r="L26"/>
  <c r="L25" s="1"/>
  <c r="L24" s="1"/>
  <c r="L22" s="1"/>
  <c r="L20" s="1"/>
  <c r="K342" i="2"/>
  <c r="K341" s="1"/>
  <c r="K339" s="1"/>
  <c r="K334" s="1"/>
  <c r="K336"/>
  <c r="K332"/>
  <c r="K331"/>
  <c r="K330" s="1"/>
  <c r="K328" s="1"/>
  <c r="K327" s="1"/>
  <c r="K324"/>
  <c r="K321" s="1"/>
  <c r="K320" s="1"/>
  <c r="K319"/>
  <c r="K318"/>
  <c r="K317" s="1"/>
  <c r="K316" s="1"/>
  <c r="K315" s="1"/>
  <c r="K313"/>
  <c r="K312" s="1"/>
  <c r="K309" s="1"/>
  <c r="K308"/>
  <c r="K307"/>
  <c r="K303" s="1"/>
  <c r="K301"/>
  <c r="K298"/>
  <c r="K295"/>
  <c r="K292"/>
  <c r="K290"/>
  <c r="K289" s="1"/>
  <c r="K286" s="1"/>
  <c r="K284"/>
  <c r="K281"/>
  <c r="K279" s="1"/>
  <c r="K278" s="1"/>
  <c r="K275"/>
  <c r="K274" s="1"/>
  <c r="K272"/>
  <c r="K271" s="1"/>
  <c r="K270"/>
  <c r="K269" s="1"/>
  <c r="K267"/>
  <c r="K266" s="1"/>
  <c r="K260"/>
  <c r="K259"/>
  <c r="K258" s="1"/>
  <c r="K253"/>
  <c r="K250"/>
  <c r="K247"/>
  <c r="K244"/>
  <c r="K242" s="1"/>
  <c r="K240"/>
  <c r="K237"/>
  <c r="K235"/>
  <c r="K233"/>
  <c r="K232"/>
  <c r="K231" s="1"/>
  <c r="K230"/>
  <c r="K229"/>
  <c r="K228" s="1"/>
  <c r="K226"/>
  <c r="K223"/>
  <c r="K220"/>
  <c r="K218"/>
  <c r="K217"/>
  <c r="K216"/>
  <c r="K215"/>
  <c r="K214"/>
  <c r="K213" s="1"/>
  <c r="K209"/>
  <c r="K208"/>
  <c r="K207" s="1"/>
  <c r="K206" s="1"/>
  <c r="K202"/>
  <c r="K201"/>
  <c r="K200" s="1"/>
  <c r="K197" s="1"/>
  <c r="K195"/>
  <c r="K193"/>
  <c r="K192"/>
  <c r="K191" s="1"/>
  <c r="K190" s="1"/>
  <c r="K189"/>
  <c r="K188"/>
  <c r="K184"/>
  <c r="K181"/>
  <c r="K178"/>
  <c r="K176"/>
  <c r="K175" s="1"/>
  <c r="K172"/>
  <c r="K170"/>
  <c r="K168"/>
  <c r="K167" s="1"/>
  <c r="K164" s="1"/>
  <c r="K166"/>
  <c r="K165" s="1"/>
  <c r="K162"/>
  <c r="K160"/>
  <c r="K157"/>
  <c r="K154"/>
  <c r="K152"/>
  <c r="K151"/>
  <c r="K150"/>
  <c r="K149"/>
  <c r="K148" s="1"/>
  <c r="K145"/>
  <c r="K142"/>
  <c r="K139"/>
  <c r="K138"/>
  <c r="K135"/>
  <c r="K133"/>
  <c r="K132"/>
  <c r="K131"/>
  <c r="K130" s="1"/>
  <c r="K129" s="1"/>
  <c r="K125"/>
  <c r="K123"/>
  <c r="K122"/>
  <c r="K118"/>
  <c r="K115"/>
  <c r="K113" s="1"/>
  <c r="K111"/>
  <c r="K110"/>
  <c r="K109"/>
  <c r="K108"/>
  <c r="K107" s="1"/>
  <c r="K106" s="1"/>
  <c r="K103"/>
  <c r="K102"/>
  <c r="K100" s="1"/>
  <c r="K99" s="1"/>
  <c r="K98"/>
  <c r="K97"/>
  <c r="K96" s="1"/>
  <c r="K95" s="1"/>
  <c r="K92"/>
  <c r="K90"/>
  <c r="K89"/>
  <c r="K86"/>
  <c r="K84"/>
  <c r="K83" s="1"/>
  <c r="K80"/>
  <c r="K78"/>
  <c r="K74"/>
  <c r="K71"/>
  <c r="K69"/>
  <c r="K68"/>
  <c r="K66"/>
  <c r="K65"/>
  <c r="K63"/>
  <c r="K62"/>
  <c r="K60"/>
  <c r="K59"/>
  <c r="K57" s="1"/>
  <c r="K56"/>
  <c r="K55"/>
  <c r="K53" s="1"/>
  <c r="K52" s="1"/>
  <c r="K51"/>
  <c r="K50"/>
  <c r="K49"/>
  <c r="K48"/>
  <c r="K46"/>
  <c r="K45"/>
  <c r="K44" s="1"/>
  <c r="K42" s="1"/>
  <c r="K39"/>
  <c r="K37" s="1"/>
  <c r="K35"/>
  <c r="K33"/>
  <c r="K32"/>
  <c r="K31" s="1"/>
  <c r="K28" s="1"/>
  <c r="K25"/>
  <c r="K24"/>
  <c r="K22" s="1"/>
  <c r="K20" s="1"/>
  <c r="K18"/>
  <c r="K17"/>
  <c r="K16" s="1"/>
  <c r="K14" s="1"/>
  <c r="H67" i="1"/>
  <c r="H64"/>
  <c r="H61"/>
  <c r="H60"/>
  <c r="H57"/>
  <c r="H56"/>
  <c r="H54"/>
  <c r="H53"/>
  <c r="H52"/>
  <c r="H50"/>
  <c r="H47"/>
  <c r="H46"/>
  <c r="H45" s="1"/>
  <c r="H43"/>
  <c r="H42"/>
  <c r="H41"/>
  <c r="H40"/>
  <c r="H39"/>
  <c r="H37"/>
  <c r="H36"/>
  <c r="H35" s="1"/>
  <c r="H33"/>
  <c r="H32" s="1"/>
  <c r="H29"/>
  <c r="H28"/>
  <c r="H26"/>
  <c r="H23"/>
  <c r="H21"/>
  <c r="H19"/>
  <c r="H17"/>
  <c r="L87" i="3" l="1"/>
  <c r="L277"/>
  <c r="L99"/>
  <c r="L98" s="1"/>
  <c r="L113"/>
  <c r="L18" s="1"/>
  <c r="L207"/>
  <c r="L206" s="1"/>
  <c r="L341"/>
  <c r="L298" s="1"/>
  <c r="L297" s="1"/>
  <c r="K12" i="2"/>
  <c r="K127"/>
  <c r="K105" s="1"/>
  <c r="K264"/>
  <c r="K255" s="1"/>
  <c r="K212" s="1"/>
  <c r="K277"/>
  <c r="H69" i="1"/>
  <c r="L373" i="3" l="1"/>
  <c r="K345" i="2"/>
</calcChain>
</file>

<file path=xl/sharedStrings.xml><?xml version="1.0" encoding="utf-8"?>
<sst xmlns="http://schemas.openxmlformats.org/spreadsheetml/2006/main" count="2682" uniqueCount="477">
  <si>
    <t>Приложение  5</t>
  </si>
  <si>
    <t>к решению Думы муниципального образования "Баяндаевский район"</t>
  </si>
  <si>
    <t>"О бюджете  на 2013 год и на плановый период 2014 и 2015 годов"</t>
  </si>
  <si>
    <t>от  25.12. 2012г. № 33/2</t>
  </si>
  <si>
    <t xml:space="preserve">           РАСПРЕДЕЛЕНИЕ  БЮДЖЕТНЫХ АССИГНОВАНИЙ НА 2013 ГОД</t>
  </si>
  <si>
    <t xml:space="preserve">     ПО РАЗДЕЛАМ И ПОДРАЗДЕЛАМ КЛАССИФИКАЦИИ РАСХОДОВ БЮДЖЕТОВ</t>
  </si>
  <si>
    <t>(тыс.рублей)</t>
  </si>
  <si>
    <t xml:space="preserve">                           Наименование</t>
  </si>
  <si>
    <t>Раздел</t>
  </si>
  <si>
    <t>Сумма</t>
  </si>
  <si>
    <t>подраздел</t>
  </si>
  <si>
    <t>ОБЩЕГОСУДАРСТВЕННЫЕ ВОПРОСЫ</t>
  </si>
  <si>
    <t>0100</t>
  </si>
  <si>
    <t xml:space="preserve">Функционирование высшего должностного лица муниципального </t>
  </si>
  <si>
    <t>образования</t>
  </si>
  <si>
    <t>О102</t>
  </si>
  <si>
    <t>Функционирование законодательных органов государственной</t>
  </si>
  <si>
    <t>власти и представительгых органов муниципальных образований</t>
  </si>
  <si>
    <t>0103</t>
  </si>
  <si>
    <t>Функционирование исполнительных органов государственной</t>
  </si>
  <si>
    <t>власти местной администрации</t>
  </si>
  <si>
    <t>0104</t>
  </si>
  <si>
    <t>Судебная система</t>
  </si>
  <si>
    <t>0105</t>
  </si>
  <si>
    <t>Обеспечение деятельности финансовых, налоговых</t>
  </si>
  <si>
    <t>и таможенных органов и органов надзора</t>
  </si>
  <si>
    <t>0106</t>
  </si>
  <si>
    <t>Обеспечение проведения выборов и референдумов</t>
  </si>
  <si>
    <t>0107</t>
  </si>
  <si>
    <t>Резервный фонд</t>
  </si>
  <si>
    <t>0111</t>
  </si>
  <si>
    <t>Другие общегосударственные вопросы</t>
  </si>
  <si>
    <t>0113</t>
  </si>
  <si>
    <t>НАЦИОНАЛЬНАЯ ЭКОНОМИКА</t>
  </si>
  <si>
    <t>0400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</si>
  <si>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</si>
  <si>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</si>
  <si>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</si>
  <si>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</si>
  <si>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</si>
  <si>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</si>
  <si>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</si>
  <si>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</si>
  <si>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</si>
  <si>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</si>
  <si>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Дошкольные учреждения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</si>
  <si>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</si>
  <si>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</si>
  <si>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</si>
  <si>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</si>
  <si>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</si>
  <si>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</si>
  <si>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</si>
  <si>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</si>
  <si>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</si>
  <si>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 xml:space="preserve">Культура </t>
  </si>
  <si>
    <t>0801</t>
  </si>
  <si>
    <t>Другие вопросы в области культуры</t>
  </si>
  <si>
    <t>0804</t>
  </si>
  <si>
    <t>СОЦИАЛЬНАЯ ПОЛИТИКА</t>
  </si>
  <si>
    <t>1000</t>
  </si>
  <si>
    <t>Пенсии и пособия</t>
  </si>
  <si>
    <t>1001</t>
  </si>
  <si>
    <t>Социальное обеспечение населения</t>
  </si>
  <si>
    <t>1003</t>
  </si>
  <si>
    <t>Охрана семьи и детства</t>
  </si>
  <si>
    <t>1004</t>
  </si>
  <si>
    <t xml:space="preserve">Другие вопросы в области социальной политики    </t>
  </si>
  <si>
    <t>1006</t>
  </si>
  <si>
    <t>ФИЗИЧЕСКАЯ КУЛЬТУРА  И СПОРТ</t>
  </si>
  <si>
    <t>1100</t>
  </si>
  <si>
    <t xml:space="preserve">Физическая культура </t>
  </si>
  <si>
    <t>1101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</si>
  <si>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</si>
  <si>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</si>
  <si>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</si>
  <si>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</si>
  <si>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</si>
  <si>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</si>
  <si>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МЕЖБЮДЖЕТНЫЕ ТРАНСФЕРТЫ </t>
  </si>
  <si>
    <t>1400</t>
  </si>
  <si>
    <t xml:space="preserve">Дотации бюджетам субъектов Российской Федерации </t>
  </si>
  <si>
    <t>муниципальных образований</t>
  </si>
  <si>
    <t>Иные межбюджетные трансферты</t>
  </si>
  <si>
    <t>ИТОГО РАСХОДОВ</t>
  </si>
  <si>
    <t>Приложение  7</t>
  </si>
  <si>
    <t>к решению Думы муниципального образования</t>
  </si>
  <si>
    <t>"Баяндаевский район"</t>
  </si>
  <si>
    <t>от 25. 12. 2012г. № 33/2</t>
  </si>
  <si>
    <t xml:space="preserve">         РАСПРЕДЕЛЕНИЕ БЮДЖЕТНЫХ АССИГНОВАНИЙ НА 2013 ГОД   ПО РАЗДЕЛАМ, ПОДРАЗДЕЛАМ, ЦЕЛЕВЫМ СТАТЬЯМ И ВИДАМ  РАСХОДОВ КЛАССИФИКАЦИИ РАСХОДОВ  БЮДЖЕТОВ</t>
  </si>
  <si>
    <t>раздел</t>
  </si>
  <si>
    <t xml:space="preserve">целевая статья </t>
  </si>
  <si>
    <t>вид расходов</t>
  </si>
  <si>
    <t>СУММА</t>
  </si>
  <si>
    <t>01</t>
  </si>
  <si>
    <t>Функционирование высшего должностного лица муниципаль-</t>
  </si>
  <si>
    <t>ного образования</t>
  </si>
  <si>
    <t>02</t>
  </si>
  <si>
    <t>Руководство и управление в сфере установленных функций</t>
  </si>
  <si>
    <t>органов местного самоуправления</t>
  </si>
  <si>
    <t>0020000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</si>
  <si>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</si>
  <si>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</si>
  <si>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</si>
  <si>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</si>
  <si>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представительных органов муниципаль-</t>
  </si>
  <si>
    <t>03</t>
  </si>
  <si>
    <t>Председатель представительного органа муниципального</t>
  </si>
  <si>
    <t>0021100</t>
  </si>
  <si>
    <t>Функционирование Правительства Российской Федерации,</t>
  </si>
  <si>
    <t>высших органов исполнительной власти субъектов</t>
  </si>
  <si>
    <t>Российской Федерации, местных администраций</t>
  </si>
  <si>
    <t>04</t>
  </si>
  <si>
    <t>Руководство и управление в сфере установленных</t>
  </si>
  <si>
    <t>функций органов государственной власти субъектов Россий-</t>
  </si>
  <si>
    <t>ской Федерации, местных администраций</t>
  </si>
  <si>
    <t>Центральный аппарат</t>
  </si>
  <si>
    <t>0020400</t>
  </si>
  <si>
    <t>Софинансирование ДЦП "Энергосбережение и повышение энергетической эффектив-</t>
  </si>
  <si>
    <t>ности на 2011-2015 и на период до 2020 года"</t>
  </si>
  <si>
    <t>05</t>
  </si>
  <si>
    <t>Составление (изменение и дополнение) списков кандидатов в присяжные засе-</t>
  </si>
  <si>
    <t>датели федеральных судов общей юрисдикции в Российской Федерации</t>
  </si>
  <si>
    <t>0014000</t>
  </si>
  <si>
    <t>06</t>
  </si>
  <si>
    <t xml:space="preserve">Руководитель контрольно-счетной палаты муниципального </t>
  </si>
  <si>
    <t>образования и его заместители</t>
  </si>
  <si>
    <t>0022500</t>
  </si>
  <si>
    <t>Выполнение функций государственными органами</t>
  </si>
  <si>
    <t>Резервные фонды</t>
  </si>
  <si>
    <t>11</t>
  </si>
  <si>
    <t>0700000</t>
  </si>
  <si>
    <t>Резервные фонды исполнительных органов муниципального</t>
  </si>
  <si>
    <t>0700500</t>
  </si>
  <si>
    <t>Прочие расходы</t>
  </si>
  <si>
    <t>013</t>
  </si>
  <si>
    <t>13</t>
  </si>
  <si>
    <t>Осуществление областных государственных полномочий по хранению,</t>
  </si>
  <si>
    <t>комплектованию, учету и использованию архивных документов</t>
  </si>
  <si>
    <t>0024000</t>
  </si>
  <si>
    <t>Осуществление отдельных областных государственных полномочий</t>
  </si>
  <si>
    <t>в области охраны труда</t>
  </si>
  <si>
    <t>0024500</t>
  </si>
  <si>
    <t>Осуществление отдельных областных государственных полномочий по осущест-</t>
  </si>
  <si>
    <t>влению лицензирования розничной продажи алкогольной продукции</t>
  </si>
  <si>
    <t>0024400</t>
  </si>
  <si>
    <t>Осуществление областных государственных полномочий по определению персо-</t>
  </si>
  <si>
    <t>нального состава и обеспечению деятельности административных комиссий</t>
  </si>
  <si>
    <t>0024300</t>
  </si>
  <si>
    <t>Поощрение граждан района, коллективов предприятий, учреждений,организаций</t>
  </si>
  <si>
    <t>за заслуги перед районом</t>
  </si>
  <si>
    <t>0929300</t>
  </si>
  <si>
    <t xml:space="preserve">Выполнение функций органами местного самоуправления </t>
  </si>
  <si>
    <t>Реализация функций органами местного самоуправления, связанных с обще-</t>
  </si>
  <si>
    <t xml:space="preserve">государственным управлением </t>
  </si>
  <si>
    <t>0920300</t>
  </si>
  <si>
    <t>Ведомственная целевая программа "Комплексная программа по профилактике</t>
  </si>
  <si>
    <t>наркомании и социально-негативных явлений среди молодежи муниципального</t>
  </si>
  <si>
    <t>образования "Баяндаевский район" на 2012-2014"</t>
  </si>
  <si>
    <t>7952400</t>
  </si>
  <si>
    <t>Ведомственная целевая программа "Молодежь Баяндаевского района"</t>
  </si>
  <si>
    <t>7951900</t>
  </si>
  <si>
    <t>12</t>
  </si>
  <si>
    <t xml:space="preserve">Частичное возмещение транспортных расходов организаций розничной </t>
  </si>
  <si>
    <t>торговли,осуществляющих доставку товаров первой необходимости</t>
  </si>
  <si>
    <t>О4</t>
  </si>
  <si>
    <t>5870000</t>
  </si>
  <si>
    <t>3400400</t>
  </si>
  <si>
    <t xml:space="preserve">Муниципальная целевая программа "О поддержке малого и среднего </t>
  </si>
  <si>
    <t>предпринимательства в мо "Баяндаевский район" Иркутской области"</t>
  </si>
  <si>
    <t>7950600</t>
  </si>
  <si>
    <t>Мероприятия в области коммунального хозяйства</t>
  </si>
  <si>
    <t>3510500</t>
  </si>
  <si>
    <t>6000000</t>
  </si>
  <si>
    <t>Прочие мероприятия по благоустройству муниципальных</t>
  </si>
  <si>
    <t>образований</t>
  </si>
  <si>
    <t>6000500</t>
  </si>
  <si>
    <t>07</t>
  </si>
  <si>
    <t>Дошкольное образование</t>
  </si>
  <si>
    <t>Детские дошкольные учреждения</t>
  </si>
  <si>
    <t>4200000</t>
  </si>
  <si>
    <t>Содержание и обеспечение деятельности подведомственных учреждений</t>
  </si>
  <si>
    <t>4209900</t>
  </si>
  <si>
    <t>Субсидии некоммерческим организациям</t>
  </si>
  <si>
    <t>019</t>
  </si>
  <si>
    <t>Реализация мероприятий перечня проектов народных инициатив</t>
  </si>
  <si>
    <t>Бюджетные инвестиции в объекты капитального строительства</t>
  </si>
  <si>
    <t>собственности муниципального образования</t>
  </si>
  <si>
    <t>7950000</t>
  </si>
  <si>
    <t>Муниципальная целевая программа "Развитие учреждений дошкольного образования</t>
  </si>
  <si>
    <t>в Баяндаевском районе на 2013-2015 годы"</t>
  </si>
  <si>
    <t>7952500</t>
  </si>
  <si>
    <t>003</t>
  </si>
  <si>
    <t>Областная государственная целевая Программа поддержки и развития учреждений</t>
  </si>
  <si>
    <t>дошкольного образования в Иркутской области  на 2009-2014 годы</t>
  </si>
  <si>
    <t>5223700</t>
  </si>
  <si>
    <t xml:space="preserve">Выплата заработной платы с начислениями на нее педагогическим работникам </t>
  </si>
  <si>
    <t>муниципальных дошкольных образовательных учреждений и муниципальных</t>
  </si>
  <si>
    <t>учреждений дополнительного образования</t>
  </si>
  <si>
    <t>5890000</t>
  </si>
  <si>
    <t>Муниципальная целевая программа  "Развитие системы образования МО "Баяндаевский</t>
  </si>
  <si>
    <t>район"</t>
  </si>
  <si>
    <t>О7</t>
  </si>
  <si>
    <t>7950800</t>
  </si>
  <si>
    <t>Школы-детские сады, школы начальные,</t>
  </si>
  <si>
    <t>неполные средние и средние</t>
  </si>
  <si>
    <t>4210000</t>
  </si>
  <si>
    <t>4219900</t>
  </si>
  <si>
    <t>Муниципальная целевая программа мо "Баяндаевский район" Иркутской области</t>
  </si>
  <si>
    <t>"Социальное развитие села Баяндаевского района на 2012-2014 годы"</t>
  </si>
  <si>
    <t xml:space="preserve">Строительство МБОУ "Тургеневская СОШ" </t>
  </si>
  <si>
    <t>7952600</t>
  </si>
  <si>
    <t xml:space="preserve">Капитальный ремонт МБОУ "Ользоновская СОШ" </t>
  </si>
  <si>
    <t xml:space="preserve">Модернизация региональных систем общего образования в части развития </t>
  </si>
  <si>
    <t>школьной инфраструктуры за счет средств федерального бюджета</t>
  </si>
  <si>
    <t>4362101</t>
  </si>
  <si>
    <t>0025000</t>
  </si>
  <si>
    <t>Обеспечение деятельности подведомственных учреждений</t>
  </si>
  <si>
    <t>Муниципальная целевая программа "Школьное питание" на 2013-2015 г.г"</t>
  </si>
  <si>
    <t>7950100</t>
  </si>
  <si>
    <t>Муниципальная целевая программа "Трудоустройство несовершеннолетних граждан</t>
  </si>
  <si>
    <t>в возрасте от 14 до 18 лет в Баяндаевском районе на 2013 год"</t>
  </si>
  <si>
    <t>7952100</t>
  </si>
  <si>
    <t>Муниципальная целевая программа " Энергосбережение и повышение энергетической</t>
  </si>
  <si>
    <t>эффективности в учреждениях социальной сфере МО "Баяндаевский район на 2010-2013г"</t>
  </si>
  <si>
    <t>7951400</t>
  </si>
  <si>
    <t>Муниципальная целевая программа  "Бурятский язык"</t>
  </si>
  <si>
    <t>7951600</t>
  </si>
  <si>
    <t>Учреждения по внешкольной работе с детьми</t>
  </si>
  <si>
    <t>4239900</t>
  </si>
  <si>
    <t>Ежемесячное денежное вознаграждение за классное руководство</t>
  </si>
  <si>
    <t>5200900</t>
  </si>
  <si>
    <t>Долгосрочная целевая программа "Социальное развитие села Иркутской области</t>
  </si>
  <si>
    <t>на 2011-2014 годы"</t>
  </si>
  <si>
    <t>5221800</t>
  </si>
  <si>
    <t xml:space="preserve">Подпрограмма "Подготовка объектов коммунальной инфраструктуры Иркутской </t>
  </si>
  <si>
    <t>области к отопительному сезону в 2011-2013 годах"</t>
  </si>
  <si>
    <t>5222001</t>
  </si>
  <si>
    <t>Долгосрочная целевая программа "Модернизация объектов коммунальной</t>
  </si>
  <si>
    <t>инфраструктуры Иркутской области на 2011-2013 годы"</t>
  </si>
  <si>
    <t>5222002</t>
  </si>
  <si>
    <t>ДЦП "Энергосбережение и повышение энергетической эффективности на 2011-2015 и на</t>
  </si>
  <si>
    <t>период до 2020 года"</t>
  </si>
  <si>
    <t>5225400</t>
  </si>
  <si>
    <t>Оздоровление детей</t>
  </si>
  <si>
    <t>4329900</t>
  </si>
  <si>
    <t>Долгосрочная целевая программа Иркутской области "Организация и обеспечение</t>
  </si>
  <si>
    <t>отдыха и оздоровления детей в Иркутской области на 2012-2014 годы"</t>
  </si>
  <si>
    <t>5226200</t>
  </si>
  <si>
    <t>09</t>
  </si>
  <si>
    <t>Выполнение функций казенными учреждениями</t>
  </si>
  <si>
    <t>Учебно-методические кабинеты, централизованные</t>
  </si>
  <si>
    <t>бухгалтерии, группы хозяйственного обслуживания,</t>
  </si>
  <si>
    <t>учебные фильмотеки, межшкольные учебно-производ-</t>
  </si>
  <si>
    <t xml:space="preserve">ственные комбинаты, логопедические пункты </t>
  </si>
  <si>
    <t xml:space="preserve">Содержание и обеспечение деятельности </t>
  </si>
  <si>
    <t>4529900</t>
  </si>
  <si>
    <t>001</t>
  </si>
  <si>
    <t>Муниципальная целевая программа "Одаренные дети"</t>
  </si>
  <si>
    <t>7950700</t>
  </si>
  <si>
    <t>08</t>
  </si>
  <si>
    <t>Культура</t>
  </si>
  <si>
    <t>Дворцы и дома культуры</t>
  </si>
  <si>
    <t xml:space="preserve">Содержание и обеспечение деятельности подведомственных учреждений </t>
  </si>
  <si>
    <t>4409900</t>
  </si>
  <si>
    <t>Софинансирование ДЦП "100 модельных домов культуры Приангарью на</t>
  </si>
  <si>
    <t xml:space="preserve">2011-2014 г" </t>
  </si>
  <si>
    <t>Долгосрочная целевая программа "100 модельных домов культуры Приангарью</t>
  </si>
  <si>
    <t>на 2011-2014 г"</t>
  </si>
  <si>
    <t>5225500</t>
  </si>
  <si>
    <t>Музеи</t>
  </si>
  <si>
    <t>4419900</t>
  </si>
  <si>
    <t>Библиотеки</t>
  </si>
  <si>
    <t>4429900</t>
  </si>
  <si>
    <t xml:space="preserve">Софинансирование областной целевой программы "Публичные центры районных </t>
  </si>
  <si>
    <t>библиотек на 2013-2014 г Иркутской области"</t>
  </si>
  <si>
    <t xml:space="preserve">Комплектование книжных фондов библиотек муниципального образования </t>
  </si>
  <si>
    <t>4400200</t>
  </si>
  <si>
    <t>Комплектование книжных фондов библиотек муниципального образования за счет</t>
  </si>
  <si>
    <t>средств федерального бюджета</t>
  </si>
  <si>
    <t>4400201</t>
  </si>
  <si>
    <t>средств областного бюджета</t>
  </si>
  <si>
    <t>4400202</t>
  </si>
  <si>
    <t>средств местного бюджета</t>
  </si>
  <si>
    <t>4400203</t>
  </si>
  <si>
    <t>ДЦП "Публичные центры правовой и деловой и социально-значимой информации</t>
  </si>
  <si>
    <t>центральных районных библиотек Иркутской области (2013-2014г)"</t>
  </si>
  <si>
    <t>5227600</t>
  </si>
  <si>
    <t xml:space="preserve">Другие вопросы в области культуры </t>
  </si>
  <si>
    <t>ственные комбинаты, логопедические пункты</t>
  </si>
  <si>
    <t>подведомственных учреждений</t>
  </si>
  <si>
    <t>Социально-экономическое развитие Отдела культуры администрации МО "Баяндаев-</t>
  </si>
  <si>
    <t>ский район на 2011-2015г.г."</t>
  </si>
  <si>
    <t>7951700</t>
  </si>
  <si>
    <t>10</t>
  </si>
  <si>
    <t>Пенсионное обеспечение</t>
  </si>
  <si>
    <t>Доплаты к пенсиям, дополнительное пенсионное обеспечение</t>
  </si>
  <si>
    <t>4910000</t>
  </si>
  <si>
    <t xml:space="preserve">Доплаты к пенсиям государственных служащих субъектов Российской </t>
  </si>
  <si>
    <t xml:space="preserve">Федерации и муниципальных служащих </t>
  </si>
  <si>
    <t>4910100</t>
  </si>
  <si>
    <t>Социальные выплаты</t>
  </si>
  <si>
    <t>005</t>
  </si>
  <si>
    <t>Решение Думы "О присвоении почетных званий Баяндаевского района гражданам</t>
  </si>
  <si>
    <t>Российской Федерации" от 4 октября 2011г № 21/3</t>
  </si>
  <si>
    <t>4910400</t>
  </si>
  <si>
    <t>Содержание и обеспечение деятельности муниципальных служащих, осуществ-</t>
  </si>
  <si>
    <t>ляющих областные государственные полномочия по предоставлению гражданам</t>
  </si>
  <si>
    <t>субсидий на оплату жилых помещений и коммунальных услуг</t>
  </si>
  <si>
    <t>0024701</t>
  </si>
  <si>
    <t xml:space="preserve">Предоставление гражданам субсидий на оплату жилого </t>
  </si>
  <si>
    <t>помещения и коммунальных услуг</t>
  </si>
  <si>
    <t>0024702</t>
  </si>
  <si>
    <t xml:space="preserve">Обеспечение деятельности по предоставлению мер социальной </t>
  </si>
  <si>
    <t xml:space="preserve">поддержки многодетным и малоимущим семьям </t>
  </si>
  <si>
    <t>0024600</t>
  </si>
  <si>
    <t>Областная государственная социальная программа "Молодым семьям- доступное</t>
  </si>
  <si>
    <t xml:space="preserve">жилье" на 2005-2019 годы </t>
  </si>
  <si>
    <t>5222200</t>
  </si>
  <si>
    <t xml:space="preserve">Муниципальная целевая программа " Молодым семьям - доступное жилье </t>
  </si>
  <si>
    <t>на 2012-2014г.г"</t>
  </si>
  <si>
    <t>7951800</t>
  </si>
  <si>
    <t>Исполнение судебных актов, вступивших в силу с 1 января 2013 года по обеспече-</t>
  </si>
  <si>
    <t>нию жилыми помещениями детей-сирот и детей, оставшихся без попечения родите-</t>
  </si>
  <si>
    <t>лей, лиц из числа детей-сирот и детей оставшихся без попечения родителей,</t>
  </si>
  <si>
    <t>не имеющих закрепленного жилого поменщения</t>
  </si>
  <si>
    <t>6040000</t>
  </si>
  <si>
    <t>Другие вопросы в области социальной политики</t>
  </si>
  <si>
    <t>нального состава и обеспечению деятельности районных (городских), районных</t>
  </si>
  <si>
    <t>в городах комиссий по делам несовершеннолетних и защите их прав</t>
  </si>
  <si>
    <t>0024100</t>
  </si>
  <si>
    <t>Физкультурно-оздоровительная работа и спортивные мероприятия</t>
  </si>
  <si>
    <t>5120000</t>
  </si>
  <si>
    <t xml:space="preserve">Мероприятия в области физической культуры и спорта  </t>
  </si>
  <si>
    <t>5129700</t>
  </si>
  <si>
    <t>Бюджетные инвестиции</t>
  </si>
  <si>
    <t xml:space="preserve">Долгосрочная муниципальная целевая программа "Поддержка и развитие </t>
  </si>
  <si>
    <t xml:space="preserve">физической культуры и спорта муниципальном образовании "Баяндаевский район" </t>
  </si>
  <si>
    <t>на 2013-2015 годы"</t>
  </si>
  <si>
    <t>7952700</t>
  </si>
  <si>
    <t>Периодические издания, учрежденные органами законодательной</t>
  </si>
  <si>
    <t xml:space="preserve"> и исполнительной власти</t>
  </si>
  <si>
    <t>4570000</t>
  </si>
  <si>
    <t>4579900</t>
  </si>
  <si>
    <t>Субсидии не коммерческим организациям</t>
  </si>
  <si>
    <t>МЕЖБЮДЖЕТНЫЕ  ТРАНСФЕРТЫ</t>
  </si>
  <si>
    <t>14</t>
  </si>
  <si>
    <t>Дотации на выравнивание бюджетной обеспеченности поселений</t>
  </si>
  <si>
    <t>из районного фонда финансовой поддержки</t>
  </si>
  <si>
    <t>5160130</t>
  </si>
  <si>
    <t xml:space="preserve">Фонд финансовой поддержки </t>
  </si>
  <si>
    <t>008</t>
  </si>
  <si>
    <t>Прочие межбюджетные трансферты бюджетам Российской Федерации и</t>
  </si>
  <si>
    <t>муниципальных образований общего характера</t>
  </si>
  <si>
    <t>Программа "Повышение эффективности бюджетных расходов МО "Баяндаевский</t>
  </si>
  <si>
    <t>район" на 2011-2013 годы"</t>
  </si>
  <si>
    <t>7952000</t>
  </si>
  <si>
    <t>017</t>
  </si>
  <si>
    <t>ВСЕГО РАСХОДОВ</t>
  </si>
  <si>
    <t>Приложение  9</t>
  </si>
  <si>
    <t>от  25.12. 2012г. №  33/2</t>
  </si>
  <si>
    <t>РАСПРЕДЕЛЕНИЕ БЮДЖЕТНЫХ АССИГНОВАНИЙ ПО РАЗДЕЛАМ, ПОДРАЗДЕЛАМ, ЦЕЛЕВЫМ СТАТЬЯМ</t>
  </si>
  <si>
    <t>И ВИДАМ РАСХОДОВ КЛАССИФИКАЦИИ РАСХОДОВ БЮДЖЕТОВ В ВЕДОМСТВЕННОЙ СТРУКТУРЕ РАСХОДОВ</t>
  </si>
  <si>
    <t>РАЙОННОГО БЮДЖЕТА НА 2013 ГОД</t>
  </si>
  <si>
    <t>Наименование</t>
  </si>
  <si>
    <t>ГРБС</t>
  </si>
  <si>
    <t>Рз</t>
  </si>
  <si>
    <t>ПР</t>
  </si>
  <si>
    <t>ЦСР</t>
  </si>
  <si>
    <t>ВР</t>
  </si>
  <si>
    <t>Администрация МО</t>
  </si>
  <si>
    <t>О29</t>
  </si>
  <si>
    <t xml:space="preserve">Функционирование высшего должностного лица  </t>
  </si>
  <si>
    <t>муниципального образования</t>
  </si>
  <si>
    <t xml:space="preserve">органов государственной власти субъектов Российской </t>
  </si>
  <si>
    <t>Федерации, местных администраций</t>
  </si>
  <si>
    <t>Резервные фонды местных администраций</t>
  </si>
  <si>
    <t>Школы-детские сады, школы начальные, неполные средние и средние</t>
  </si>
  <si>
    <t>Мероприятия в области физической культуры и спорта</t>
  </si>
  <si>
    <t>ПЕРИОДИЧЕСКАЯ ПЕЧАТЬ И ИЗДАТЕЛЬСТВА</t>
  </si>
  <si>
    <t>Финансовое управление администрации МО</t>
  </si>
  <si>
    <t>О33</t>
  </si>
  <si>
    <t>Фонд финансовой поддержки</t>
  </si>
  <si>
    <t xml:space="preserve">Выравнивание бюджетной обеспеченности поселений из </t>
  </si>
  <si>
    <t>районного фонда финансовой поддержки</t>
  </si>
  <si>
    <t>Дума муниципального образования "Баяндаевский район"</t>
  </si>
  <si>
    <t>О35</t>
  </si>
  <si>
    <t>О1</t>
  </si>
  <si>
    <t>органов муниципального образования</t>
  </si>
  <si>
    <t>Контрольно-счетная палата муниципального образования "Баяндаевский район"</t>
  </si>
  <si>
    <t>О85</t>
  </si>
  <si>
    <t>Обеспечение деятельности финансовых, налоговых и тамо-</t>
  </si>
  <si>
    <t>женных органов и органов надзора</t>
  </si>
  <si>
    <t xml:space="preserve">Руководитель контрольно-счетной  палаты муниципального </t>
  </si>
  <si>
    <t xml:space="preserve">Управление образования Баяндаевского района </t>
  </si>
  <si>
    <t>О10</t>
  </si>
  <si>
    <t xml:space="preserve">Выплата заработной платыс начислениями на нее педагогическим работникам </t>
  </si>
  <si>
    <t>Муниципальная целевая программа  "Развитие системы образования</t>
  </si>
  <si>
    <t>МО Баяндаевский район"</t>
  </si>
  <si>
    <t>Муниципальная целевая программа "Школьное питание" на 2013-2015г.г"</t>
  </si>
  <si>
    <t>Иные безвозмездные и безвозвратные перечисления</t>
  </si>
  <si>
    <t>5200000</t>
  </si>
  <si>
    <t>Ежемесячное денежное вознаграждение за классное руко-</t>
  </si>
  <si>
    <t>водство в муниципальных образовательных школах</t>
  </si>
  <si>
    <t>4520000</t>
  </si>
  <si>
    <t>Баяндаевский отдел культуры</t>
  </si>
  <si>
    <t>О83</t>
  </si>
  <si>
    <t>Дворцы и дома культуры и другие учреждения культуры</t>
  </si>
  <si>
    <t>4400000</t>
  </si>
  <si>
    <t>4410000</t>
  </si>
  <si>
    <t>4230000</t>
  </si>
  <si>
    <t>Приложение  17</t>
  </si>
  <si>
    <t xml:space="preserve">           Распределение бюджетных ассигнований на реализацию долгосрочных целевых программ</t>
  </si>
  <si>
    <t xml:space="preserve">    муниципального образования "Баяндаевский район" на 2013 год плановый период 2014 и 2015 годов</t>
  </si>
  <si>
    <t>№</t>
  </si>
  <si>
    <t>Исполнители</t>
  </si>
  <si>
    <t>Бюджетная классификация</t>
  </si>
  <si>
    <t>Наименование программы</t>
  </si>
  <si>
    <t>РБС</t>
  </si>
  <si>
    <t>РзПр</t>
  </si>
  <si>
    <t>Муниципальная целевая программа</t>
  </si>
  <si>
    <t>Управление</t>
  </si>
  <si>
    <t>"Школьное питание"</t>
  </si>
  <si>
    <t>мо "Баяндаевский</t>
  </si>
  <si>
    <t>О702</t>
  </si>
  <si>
    <t>О19</t>
  </si>
  <si>
    <t>Финансовое управление</t>
  </si>
  <si>
    <t>"Повышение эффективности</t>
  </si>
  <si>
    <t>Администрации</t>
  </si>
  <si>
    <t>бюджетных средств на 2011-2013 годы"</t>
  </si>
  <si>
    <t>О17</t>
  </si>
  <si>
    <t>"Трудоустройство несовершеннолетних</t>
  </si>
  <si>
    <t>граждан в возрасте от 14 до 18 лет</t>
  </si>
  <si>
    <t>в Баяндаевском районе на 2013 год"</t>
  </si>
  <si>
    <t>"Энергосбережение и повышение</t>
  </si>
  <si>
    <t>энергетической эффективности в орга-</t>
  </si>
  <si>
    <t xml:space="preserve">низациях социальной сферы МО </t>
  </si>
  <si>
    <t>"Баяндаевский район" на 2010-2013 годы</t>
  </si>
  <si>
    <t>"Одаренные дети"</t>
  </si>
  <si>
    <t>О709</t>
  </si>
  <si>
    <t>О01</t>
  </si>
  <si>
    <t xml:space="preserve">"Развитие системы образования </t>
  </si>
  <si>
    <t>О701</t>
  </si>
  <si>
    <t>МО "Баяндаевский район"</t>
  </si>
  <si>
    <t>Администрация</t>
  </si>
  <si>
    <t>"Молодым семьям-доступное жилье на</t>
  </si>
  <si>
    <t>2012-2014 г.г"</t>
  </si>
  <si>
    <t>О05</t>
  </si>
  <si>
    <t>Социально-экономическое развитие</t>
  </si>
  <si>
    <t>Баяндаевский отдел</t>
  </si>
  <si>
    <t>Отдела культуры администрации МО</t>
  </si>
  <si>
    <t>культуры</t>
  </si>
  <si>
    <t>"Баяндаевский район на 2011-2015г.г"</t>
  </si>
  <si>
    <t>О804</t>
  </si>
  <si>
    <t>"Бурятский язык"</t>
  </si>
  <si>
    <t>Ведомственная целевая программа</t>
  </si>
  <si>
    <t>"Молодежь Баяндаевского района</t>
  </si>
  <si>
    <t>О113</t>
  </si>
  <si>
    <t>"Комплексная программа по профилакти-</t>
  </si>
  <si>
    <t>ке наркомании и социально- негативных</t>
  </si>
  <si>
    <t>явлений среди молодежи мо "Баяндаев-</t>
  </si>
  <si>
    <t>ский район на 2012-2014 г.г"</t>
  </si>
  <si>
    <t>МЦП "Развитие учреждений дошколь-</t>
  </si>
  <si>
    <t>ного образования в Баяндаевском</t>
  </si>
  <si>
    <t>районе на 2013-2015 годы"</t>
  </si>
  <si>
    <t>О03</t>
  </si>
  <si>
    <t>МЦП мо "Баяндаевский район" Иркутской</t>
  </si>
  <si>
    <t>области "Социальное развитие села</t>
  </si>
  <si>
    <t>Баяндаевского района на 2012-2014 годы</t>
  </si>
  <si>
    <t>ДМЦП "Поддержка и развитие физи-</t>
  </si>
  <si>
    <t>ческой культуры и спорта в муници-</t>
  </si>
  <si>
    <t>пальном образовании</t>
  </si>
  <si>
    <t>"Баяндаевский район на 2013-2015 годы</t>
  </si>
  <si>
    <t>МЦП "О поддержке малого и среднего</t>
  </si>
  <si>
    <t>предпринимательства в мо</t>
  </si>
  <si>
    <t xml:space="preserve">"Баяндаевский район" Иркутской </t>
  </si>
  <si>
    <t>области"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</si>
</sst>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8" xfId="0" applyFont="1" applyBorder="1"/>
    <xf numFmtId="0" fontId="2" fillId="0" borderId="3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3" fillId="0" borderId="5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6" fillId="0" borderId="5" xfId="0" applyFont="1" applyBorder="1"/>
    <xf numFmtId="49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7" fillId="0" borderId="5" xfId="0" applyFont="1" applyBorder="1"/>
    <xf numFmtId="49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2" fillId="0" borderId="5" xfId="0" applyFont="1" applyFill="1" applyBorder="1"/>
    <xf numFmtId="0" fontId="8" fillId="0" borderId="5" xfId="0" applyFont="1" applyBorder="1"/>
    <xf numFmtId="0" fontId="8" fillId="0" borderId="7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Fill="1" applyBorder="1"/>
    <xf numFmtId="0" fontId="6" fillId="0" borderId="5" xfId="0" applyFont="1" applyFill="1" applyBorder="1"/>
    <xf numFmtId="0" fontId="5" fillId="0" borderId="5" xfId="0" applyFont="1" applyBorder="1"/>
    <xf numFmtId="0" fontId="9" fillId="0" borderId="5" xfId="0" applyFont="1" applyFill="1" applyBorder="1"/>
    <xf numFmtId="0" fontId="9" fillId="0" borderId="0" xfId="0" applyFont="1" applyBorder="1"/>
    <xf numFmtId="0" fontId="9" fillId="0" borderId="7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4" fillId="0" borderId="3" xfId="0" applyFont="1" applyBorder="1"/>
    <xf numFmtId="0" fontId="7" fillId="0" borderId="0" xfId="0" applyFont="1" applyBorder="1"/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164" fontId="11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7" fillId="0" borderId="5" xfId="0" applyFont="1" applyFill="1" applyBorder="1"/>
    <xf numFmtId="0" fontId="13" fillId="0" borderId="0" xfId="0" applyFont="1" applyBorder="1"/>
    <xf numFmtId="0" fontId="13" fillId="0" borderId="7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4" fillId="0" borderId="0" xfId="0" applyFont="1" applyFill="1" applyBorder="1"/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/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Fill="1" applyBorder="1"/>
    <xf numFmtId="0" fontId="6" fillId="0" borderId="8" xfId="0" applyFont="1" applyBorder="1"/>
    <xf numFmtId="0" fontId="6" fillId="0" borderId="7" xfId="0" applyFont="1" applyBorder="1"/>
    <xf numFmtId="0" fontId="6" fillId="0" borderId="8" xfId="0" applyFont="1" applyFill="1" applyBorder="1"/>
    <xf numFmtId="0" fontId="0" fillId="0" borderId="3" xfId="0" applyBorder="1"/>
    <xf numFmtId="0" fontId="0" fillId="0" borderId="2" xfId="0" applyBorder="1"/>
    <xf numFmtId="0" fontId="6" fillId="0" borderId="3" xfId="0" applyFont="1" applyFill="1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6" fillId="0" borderId="14" xfId="0" applyFont="1" applyFill="1" applyBorder="1"/>
    <xf numFmtId="0" fontId="0" fillId="0" borderId="15" xfId="0" applyBorder="1"/>
    <xf numFmtId="0" fontId="6" fillId="0" borderId="6" xfId="0" applyFont="1" applyFill="1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3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opLeftCell="A49" workbookViewId="0">
      <selection sqref="A1:I69"/>
    </sheetView>
  </sheetViews>
  <sheetFormatPr defaultRowHeight="14.4"/>
  <sheetData>
    <row r="1" spans="1:8">
      <c r="A1" s="1"/>
      <c r="B1" s="1"/>
      <c r="C1" s="1"/>
      <c r="D1" s="2" t="s">
        <v>0</v>
      </c>
      <c r="E1" s="2"/>
      <c r="F1" s="2"/>
      <c r="G1" s="1"/>
      <c r="H1" s="1"/>
    </row>
    <row r="2" spans="1:8">
      <c r="A2" s="1"/>
      <c r="B2" s="1"/>
      <c r="C2" s="1"/>
      <c r="D2" s="2" t="s">
        <v>1</v>
      </c>
      <c r="E2" s="2"/>
      <c r="F2" s="2"/>
      <c r="G2" s="1"/>
      <c r="H2" s="1"/>
    </row>
    <row r="3" spans="1:8">
      <c r="A3" s="1"/>
      <c r="B3" s="1"/>
      <c r="C3" s="1"/>
      <c r="D3" s="2" t="s">
        <v>2</v>
      </c>
      <c r="E3" s="2"/>
      <c r="F3" s="2"/>
      <c r="G3" s="1"/>
      <c r="H3" s="1"/>
    </row>
    <row r="4" spans="1:8">
      <c r="A4" s="1"/>
      <c r="B4" s="1"/>
      <c r="C4" s="1"/>
      <c r="D4" s="2" t="s">
        <v>3</v>
      </c>
      <c r="E4" s="2"/>
      <c r="F4" s="2"/>
      <c r="G4" s="1"/>
      <c r="H4" s="1"/>
    </row>
    <row r="5" spans="1:8">
      <c r="A5" s="1"/>
      <c r="B5" s="1"/>
      <c r="C5" s="1"/>
      <c r="D5" s="2"/>
      <c r="E5" s="2"/>
      <c r="F5" s="2"/>
      <c r="G5" s="1"/>
      <c r="H5" s="1"/>
    </row>
    <row r="6" spans="1:8">
      <c r="A6" s="1"/>
      <c r="B6" s="1"/>
      <c r="C6" s="1"/>
      <c r="D6" s="1"/>
      <c r="E6" s="2"/>
      <c r="F6" s="2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3" t="s">
        <v>4</v>
      </c>
      <c r="B8" s="3"/>
      <c r="C8" s="4"/>
      <c r="D8" s="3"/>
      <c r="E8" s="4"/>
      <c r="F8" s="4"/>
      <c r="G8" s="3"/>
      <c r="H8" s="4"/>
    </row>
    <row r="9" spans="1:8">
      <c r="A9" s="5" t="s">
        <v>5</v>
      </c>
      <c r="B9" s="3"/>
      <c r="C9" s="4"/>
      <c r="D9" s="3"/>
      <c r="E9" s="4"/>
      <c r="F9" s="4"/>
      <c r="G9" s="3"/>
      <c r="H9" s="4"/>
    </row>
    <row r="10" spans="1:8">
      <c r="A10" s="5"/>
      <c r="B10" s="3"/>
      <c r="C10" s="4"/>
      <c r="D10" s="3"/>
      <c r="E10" s="4"/>
      <c r="F10" s="4"/>
      <c r="G10" s="3"/>
      <c r="H10" s="4"/>
    </row>
    <row r="11" spans="1:8">
      <c r="A11" s="5"/>
      <c r="B11" s="3"/>
      <c r="C11" s="4"/>
      <c r="D11" s="3"/>
      <c r="E11" s="4"/>
      <c r="F11" s="4"/>
      <c r="G11" s="3"/>
      <c r="H11" s="4"/>
    </row>
    <row r="12" spans="1:8">
      <c r="A12" s="5"/>
      <c r="B12" s="3"/>
      <c r="C12" s="4"/>
      <c r="D12" s="3"/>
      <c r="E12" s="4"/>
      <c r="F12" s="4"/>
      <c r="G12" s="3"/>
      <c r="H12" s="4"/>
    </row>
    <row r="13" spans="1:8">
      <c r="A13" s="1"/>
      <c r="B13" s="1"/>
      <c r="C13" s="1"/>
      <c r="D13" s="1"/>
      <c r="E13" s="1"/>
      <c r="F13" s="1"/>
      <c r="G13" s="1" t="s">
        <v>6</v>
      </c>
      <c r="H13" s="1"/>
    </row>
    <row r="14" spans="1:8">
      <c r="A14" s="6" t="s">
        <v>7</v>
      </c>
      <c r="B14" s="7"/>
      <c r="C14" s="7"/>
      <c r="D14" s="7"/>
      <c r="E14" s="7"/>
      <c r="F14" s="8"/>
      <c r="G14" s="9" t="s">
        <v>8</v>
      </c>
      <c r="H14" s="10" t="s">
        <v>9</v>
      </c>
    </row>
    <row r="15" spans="1:8">
      <c r="A15" s="11"/>
      <c r="B15" s="4"/>
      <c r="C15" s="4"/>
      <c r="D15" s="4"/>
      <c r="E15" s="4"/>
      <c r="F15" s="12"/>
      <c r="G15" s="13" t="s">
        <v>10</v>
      </c>
      <c r="H15" s="14"/>
    </row>
    <row r="16" spans="1:8">
      <c r="A16" s="15"/>
      <c r="B16" s="16"/>
      <c r="C16" s="16"/>
      <c r="D16" s="16"/>
      <c r="E16" s="16"/>
      <c r="F16" s="17"/>
      <c r="G16" s="18"/>
      <c r="H16" s="19"/>
    </row>
    <row r="17" spans="1:8">
      <c r="A17" s="20" t="s">
        <v>11</v>
      </c>
      <c r="B17" s="3"/>
      <c r="C17" s="3"/>
      <c r="D17" s="3"/>
      <c r="E17" s="3"/>
      <c r="F17" s="21"/>
      <c r="G17" s="22" t="s">
        <v>12</v>
      </c>
      <c r="H17" s="23">
        <f>H19+H21+H23+H24+H26+H27+H28+H29</f>
        <v>41552.1</v>
      </c>
    </row>
    <row r="18" spans="1:8">
      <c r="A18" s="24" t="s">
        <v>13</v>
      </c>
      <c r="B18" s="25"/>
      <c r="C18" s="25"/>
      <c r="D18" s="25"/>
      <c r="E18" s="25"/>
      <c r="F18" s="26"/>
      <c r="G18" s="27"/>
      <c r="H18" s="28"/>
    </row>
    <row r="19" spans="1:8">
      <c r="A19" s="24" t="s">
        <v>14</v>
      </c>
      <c r="B19" s="25"/>
      <c r="C19" s="25"/>
      <c r="D19" s="25"/>
      <c r="E19" s="25"/>
      <c r="F19" s="26"/>
      <c r="G19" s="27" t="s">
        <v>15</v>
      </c>
      <c r="H19" s="28">
        <f>938.6+182.3+600.3+181</f>
        <v>1902.2</v>
      </c>
    </row>
    <row r="20" spans="1:8">
      <c r="A20" s="24" t="s">
        <v>16</v>
      </c>
      <c r="B20" s="3"/>
      <c r="C20" s="3"/>
      <c r="D20" s="3"/>
      <c r="E20" s="3"/>
      <c r="F20" s="21"/>
      <c r="G20" s="22"/>
      <c r="H20" s="23"/>
    </row>
    <row r="21" spans="1:8">
      <c r="A21" s="24" t="s">
        <v>17</v>
      </c>
      <c r="B21" s="3"/>
      <c r="C21" s="3"/>
      <c r="D21" s="3"/>
      <c r="E21" s="3"/>
      <c r="F21" s="21"/>
      <c r="G21" s="27" t="s">
        <v>18</v>
      </c>
      <c r="H21" s="28">
        <f>856.7+94.4-13.5+198</f>
        <v>1135.5999999999999</v>
      </c>
    </row>
    <row r="22" spans="1:8">
      <c r="A22" s="29" t="s">
        <v>19</v>
      </c>
      <c r="B22" s="4"/>
      <c r="C22" s="4"/>
      <c r="D22" s="4"/>
      <c r="E22" s="4"/>
      <c r="F22" s="14"/>
      <c r="G22" s="30"/>
      <c r="H22" s="31"/>
    </row>
    <row r="23" spans="1:8">
      <c r="A23" s="29" t="s">
        <v>20</v>
      </c>
      <c r="B23" s="32"/>
      <c r="C23" s="32"/>
      <c r="D23" s="32"/>
      <c r="E23" s="32"/>
      <c r="F23" s="33"/>
      <c r="G23" s="34" t="s">
        <v>21</v>
      </c>
      <c r="H23" s="35">
        <f>16338.9+1392.9-33.8+5663.4+99.6+63-250+2257+300+500+1795+77.7</f>
        <v>28203.7</v>
      </c>
    </row>
    <row r="24" spans="1:8">
      <c r="A24" s="29" t="s">
        <v>22</v>
      </c>
      <c r="B24" s="32"/>
      <c r="C24" s="32"/>
      <c r="D24" s="32"/>
      <c r="E24" s="32"/>
      <c r="F24" s="33"/>
      <c r="G24" s="34" t="s">
        <v>23</v>
      </c>
      <c r="H24" s="35"/>
    </row>
    <row r="25" spans="1:8">
      <c r="A25" s="29" t="s">
        <v>24</v>
      </c>
      <c r="B25" s="32"/>
      <c r="C25" s="32"/>
      <c r="D25" s="32"/>
      <c r="E25" s="32"/>
      <c r="F25" s="33"/>
      <c r="G25" s="34"/>
      <c r="H25" s="35"/>
    </row>
    <row r="26" spans="1:8">
      <c r="A26" s="29" t="s">
        <v>25</v>
      </c>
      <c r="B26" s="32"/>
      <c r="C26" s="32"/>
      <c r="D26" s="32"/>
      <c r="E26" s="32"/>
      <c r="F26" s="33"/>
      <c r="G26" s="34" t="s">
        <v>26</v>
      </c>
      <c r="H26" s="35">
        <f>4656.2+640.3+283.1+364.7+1343.8+13.5+191+391</f>
        <v>7883.6</v>
      </c>
    </row>
    <row r="27" spans="1:8">
      <c r="A27" s="29" t="s">
        <v>27</v>
      </c>
      <c r="B27" s="32"/>
      <c r="C27" s="32"/>
      <c r="D27" s="32"/>
      <c r="E27" s="32"/>
      <c r="F27" s="33"/>
      <c r="G27" s="34" t="s">
        <v>28</v>
      </c>
      <c r="H27" s="35"/>
    </row>
    <row r="28" spans="1:8">
      <c r="A28" s="29" t="s">
        <v>29</v>
      </c>
      <c r="B28" s="32"/>
      <c r="C28" s="32"/>
      <c r="D28" s="32"/>
      <c r="E28" s="32"/>
      <c r="F28" s="33"/>
      <c r="G28" s="34" t="s">
        <v>30</v>
      </c>
      <c r="H28" s="35">
        <f>500-350</f>
        <v>150</v>
      </c>
    </row>
    <row r="29" spans="1:8">
      <c r="A29" s="29" t="s">
        <v>31</v>
      </c>
      <c r="B29" s="32"/>
      <c r="C29" s="32"/>
      <c r="D29" s="32"/>
      <c r="E29" s="32"/>
      <c r="F29" s="33"/>
      <c r="G29" s="34" t="s">
        <v>32</v>
      </c>
      <c r="H29" s="35">
        <f>1763.7+15+40.5+17.3+40.5+350+50</f>
        <v>2277</v>
      </c>
    </row>
    <row r="30" spans="1:8">
      <c r="A30" s="11"/>
      <c r="B30" s="4"/>
      <c r="C30" s="4"/>
      <c r="D30" s="4"/>
      <c r="E30" s="4"/>
      <c r="F30" s="14"/>
      <c r="G30" s="30"/>
      <c r="H30" s="31"/>
    </row>
    <row r="31" spans="1:8">
      <c r="A31" s="11"/>
      <c r="B31" s="4"/>
      <c r="C31" s="4"/>
      <c r="D31" s="4"/>
      <c r="E31" s="4"/>
      <c r="F31" s="14"/>
      <c r="G31" s="30"/>
      <c r="H31" s="31"/>
    </row>
    <row r="32" spans="1:8">
      <c r="A32" s="36" t="s">
        <v>33</v>
      </c>
      <c r="B32" s="4"/>
      <c r="C32" s="4"/>
      <c r="D32" s="4"/>
      <c r="E32" s="4"/>
      <c r="F32" s="14"/>
      <c r="G32" s="37" t="s">
        <v>34</v>
      </c>
      <c r="H32" s="38">
        <f>H33</f>
        <v>204.6</v>
      </c>
    </row>
    <row r="33" spans="1:8">
      <c r="A33" s="29" t="s">
        <v>35</v>
      </c>
      <c r="B33" s="32"/>
      <c r="C33" s="32"/>
      <c r="D33" s="32"/>
      <c r="E33" s="32"/>
      <c r="F33" s="33"/>
      <c r="G33" s="34" t="s">
        <v>36</v>
      </c>
      <c r="H33" s="35">
        <f>133.7+0.9+30+40</f>
        <v>204.6</v>
      </c>
    </row>
    <row r="34" spans="1:8">
      <c r="A34" s="11"/>
      <c r="B34" s="4"/>
      <c r="C34" s="4"/>
      <c r="D34" s="4"/>
      <c r="E34" s="4"/>
      <c r="F34" s="14"/>
      <c r="G34" s="30"/>
      <c r="H34" s="31"/>
    </row>
    <row r="35" spans="1:8">
      <c r="A35" s="20" t="s">
        <v>37</v>
      </c>
      <c r="B35" s="3"/>
      <c r="C35" s="3"/>
      <c r="D35" s="3"/>
      <c r="E35" s="3"/>
      <c r="F35" s="21"/>
      <c r="G35" s="22" t="s">
        <v>38</v>
      </c>
      <c r="H35" s="23">
        <f>H36+H37</f>
        <v>700</v>
      </c>
    </row>
    <row r="36" spans="1:8">
      <c r="A36" s="29" t="s">
        <v>39</v>
      </c>
      <c r="B36" s="32"/>
      <c r="C36" s="32"/>
      <c r="D36" s="32"/>
      <c r="E36" s="32"/>
      <c r="F36" s="33"/>
      <c r="G36" s="34" t="s">
        <v>40</v>
      </c>
      <c r="H36" s="35">
        <f>400-300+200</f>
        <v>300</v>
      </c>
    </row>
    <row r="37" spans="1:8">
      <c r="A37" s="29" t="s">
        <v>41</v>
      </c>
      <c r="B37" s="32"/>
      <c r="C37" s="32"/>
      <c r="D37" s="32"/>
      <c r="E37" s="32"/>
      <c r="F37" s="33"/>
      <c r="G37" s="34" t="s">
        <v>42</v>
      </c>
      <c r="H37" s="35">
        <f>700-300</f>
        <v>400</v>
      </c>
    </row>
    <row r="38" spans="1:8">
      <c r="A38" s="39"/>
      <c r="B38" s="4"/>
      <c r="C38" s="4"/>
      <c r="D38" s="4"/>
      <c r="E38" s="4"/>
      <c r="F38" s="14"/>
      <c r="G38" s="30"/>
      <c r="H38" s="31"/>
    </row>
    <row r="39" spans="1:8">
      <c r="A39" s="20" t="s">
        <v>43</v>
      </c>
      <c r="B39" s="3"/>
      <c r="C39" s="3"/>
      <c r="D39" s="3"/>
      <c r="E39" s="3"/>
      <c r="F39" s="21"/>
      <c r="G39" s="22" t="s">
        <v>44</v>
      </c>
      <c r="H39" s="23">
        <f>H40+H41+H43+H42</f>
        <v>396181.59999999992</v>
      </c>
    </row>
    <row r="40" spans="1:8">
      <c r="A40" s="40" t="s">
        <v>45</v>
      </c>
      <c r="B40" s="4"/>
      <c r="C40" s="4"/>
      <c r="D40" s="4"/>
      <c r="E40" s="4"/>
      <c r="F40" s="41"/>
      <c r="G40" s="42" t="s">
        <v>46</v>
      </c>
      <c r="H40" s="35">
        <f>17442.2+2375.6+3915.4+7000+1000+20000+270+10-1015-15.8-1300</f>
        <v>49682.399999999994</v>
      </c>
    </row>
    <row r="41" spans="1:8">
      <c r="A41" s="40" t="s">
        <v>47</v>
      </c>
      <c r="B41" s="43"/>
      <c r="C41" s="43"/>
      <c r="D41" s="43"/>
      <c r="E41" s="43"/>
      <c r="F41" s="41"/>
      <c r="G41" s="42" t="s">
        <v>48</v>
      </c>
      <c r="H41" s="35">
        <f>160166.9+1190.3+237.9+63.4-280+2356.8+2238.2+832.3+2632+570+40000+2502.8+26108.3+3200+5529+1200+163.5+980.8+100-53.9+475+29-1007-304-570-430-200+2487.9+1000-100-70-102+328+246+52.8+200+4706.9+303.6+10+229+1000+251+73278.1+40+1015+15.8+1300</f>
        <v>333923.39999999991</v>
      </c>
    </row>
    <row r="42" spans="1:8">
      <c r="A42" s="44" t="s">
        <v>49</v>
      </c>
      <c r="B42" s="43"/>
      <c r="C42" s="43"/>
      <c r="D42" s="43"/>
      <c r="E42" s="43"/>
      <c r="F42" s="41"/>
      <c r="G42" s="42" t="s">
        <v>50</v>
      </c>
      <c r="H42" s="35">
        <f>2677.4-2543.5+2543.4+281.8+42</f>
        <v>3001.1000000000004</v>
      </c>
    </row>
    <row r="43" spans="1:8">
      <c r="A43" s="40" t="s">
        <v>51</v>
      </c>
      <c r="B43" s="4"/>
      <c r="C43" s="4"/>
      <c r="D43" s="4"/>
      <c r="E43" s="4"/>
      <c r="F43" s="41"/>
      <c r="G43" s="42" t="s">
        <v>52</v>
      </c>
      <c r="H43" s="35">
        <f>5576.2+98.8+565.7+280+456.6+1778.4+60+134+525+100</f>
        <v>9574.7000000000007</v>
      </c>
    </row>
    <row r="44" spans="1:8">
      <c r="A44" s="40"/>
      <c r="B44" s="4"/>
      <c r="C44" s="4"/>
      <c r="D44" s="4"/>
      <c r="E44" s="4"/>
      <c r="F44" s="41"/>
      <c r="G44" s="42"/>
      <c r="H44" s="31"/>
    </row>
    <row r="45" spans="1:8">
      <c r="A45" s="20" t="s">
        <v>53</v>
      </c>
      <c r="B45" s="3"/>
      <c r="C45" s="3"/>
      <c r="D45" s="3"/>
      <c r="E45" s="3"/>
      <c r="F45" s="21"/>
      <c r="G45" s="22" t="s">
        <v>54</v>
      </c>
      <c r="H45" s="23">
        <f>H46+H47</f>
        <v>18498.2</v>
      </c>
    </row>
    <row r="46" spans="1:8">
      <c r="A46" s="29" t="s">
        <v>55</v>
      </c>
      <c r="B46" s="32"/>
      <c r="C46" s="32"/>
      <c r="D46" s="32"/>
      <c r="E46" s="32"/>
      <c r="F46" s="33"/>
      <c r="G46" s="34" t="s">
        <v>56</v>
      </c>
      <c r="H46" s="35">
        <f>5387.6+873.5+622.9+187.6+67.6+1000-250+1418.6+998.2+257.8+569.6+250+1345.4+1210+50+50-660+500-250+40+35+294+50+336.4+154+100</f>
        <v>14638.2</v>
      </c>
    </row>
    <row r="47" spans="1:8">
      <c r="A47" s="45" t="s">
        <v>57</v>
      </c>
      <c r="B47" s="32"/>
      <c r="C47" s="32"/>
      <c r="D47" s="32"/>
      <c r="E47" s="32"/>
      <c r="F47" s="33"/>
      <c r="G47" s="34" t="s">
        <v>58</v>
      </c>
      <c r="H47" s="28">
        <f>2025.9+54.7+166.3+300+250+205.3+522.8+250+660+100+60+154-660-229</f>
        <v>3860</v>
      </c>
    </row>
    <row r="48" spans="1:8">
      <c r="A48" s="45"/>
      <c r="B48" s="32"/>
      <c r="C48" s="32"/>
      <c r="D48" s="32"/>
      <c r="E48" s="32"/>
      <c r="F48" s="33"/>
      <c r="G48" s="34"/>
      <c r="H48" s="28"/>
    </row>
    <row r="49" spans="1:8">
      <c r="A49" s="45"/>
      <c r="B49" s="32"/>
      <c r="C49" s="32"/>
      <c r="D49" s="32"/>
      <c r="E49" s="32"/>
      <c r="F49" s="33"/>
      <c r="G49" s="34"/>
      <c r="H49" s="28"/>
    </row>
    <row r="50" spans="1:8">
      <c r="A50" s="20" t="s">
        <v>59</v>
      </c>
      <c r="B50" s="3"/>
      <c r="C50" s="3"/>
      <c r="D50" s="3"/>
      <c r="E50" s="3"/>
      <c r="F50" s="21"/>
      <c r="G50" s="22" t="s">
        <v>60</v>
      </c>
      <c r="H50" s="23">
        <f>H52+H54+H51+H53</f>
        <v>11021</v>
      </c>
    </row>
    <row r="51" spans="1:8">
      <c r="A51" s="46" t="s">
        <v>61</v>
      </c>
      <c r="B51" s="25"/>
      <c r="C51" s="25"/>
      <c r="D51" s="25"/>
      <c r="E51" s="25"/>
      <c r="F51" s="26"/>
      <c r="G51" s="27" t="s">
        <v>62</v>
      </c>
      <c r="H51" s="28">
        <v>1050</v>
      </c>
    </row>
    <row r="52" spans="1:8">
      <c r="A52" s="45" t="s">
        <v>63</v>
      </c>
      <c r="B52" s="32"/>
      <c r="C52" s="32"/>
      <c r="D52" s="32"/>
      <c r="E52" s="32"/>
      <c r="F52" s="33"/>
      <c r="G52" s="34" t="s">
        <v>64</v>
      </c>
      <c r="H52" s="35">
        <f>3886.2+3752.8+171+55.5+273.6</f>
        <v>8139.1</v>
      </c>
    </row>
    <row r="53" spans="1:8">
      <c r="A53" s="45" t="s">
        <v>65</v>
      </c>
      <c r="B53" s="32"/>
      <c r="C53" s="32"/>
      <c r="D53" s="32"/>
      <c r="E53" s="32"/>
      <c r="F53" s="33"/>
      <c r="G53" s="34" t="s">
        <v>66</v>
      </c>
      <c r="H53" s="35">
        <f>627+627</f>
        <v>1254</v>
      </c>
    </row>
    <row r="54" spans="1:8">
      <c r="A54" s="45" t="s">
        <v>67</v>
      </c>
      <c r="B54" s="32"/>
      <c r="C54" s="32"/>
      <c r="D54" s="32"/>
      <c r="E54" s="32"/>
      <c r="F54" s="33"/>
      <c r="G54" s="34" t="s">
        <v>68</v>
      </c>
      <c r="H54" s="35">
        <f>539.1+38.8</f>
        <v>577.9</v>
      </c>
    </row>
    <row r="55" spans="1:8">
      <c r="A55" s="45"/>
      <c r="B55" s="32"/>
      <c r="C55" s="32"/>
      <c r="D55" s="32"/>
      <c r="E55" s="32"/>
      <c r="F55" s="33"/>
      <c r="G55" s="34"/>
      <c r="H55" s="35"/>
    </row>
    <row r="56" spans="1:8">
      <c r="A56" s="11" t="s">
        <v>69</v>
      </c>
      <c r="B56" s="4"/>
      <c r="C56" s="4"/>
      <c r="D56" s="4"/>
      <c r="E56" s="4"/>
      <c r="F56" s="14"/>
      <c r="G56" s="30" t="s">
        <v>70</v>
      </c>
      <c r="H56" s="31">
        <f>H57+H58</f>
        <v>2500</v>
      </c>
    </row>
    <row r="57" spans="1:8">
      <c r="A57" s="29" t="s">
        <v>71</v>
      </c>
      <c r="B57" s="32"/>
      <c r="C57" s="32"/>
      <c r="D57" s="32"/>
      <c r="E57" s="32"/>
      <c r="F57" s="33"/>
      <c r="G57" s="34" t="s">
        <v>72</v>
      </c>
      <c r="H57" s="35">
        <f>750+200+200+200+100+50</f>
        <v>1500</v>
      </c>
    </row>
    <row r="58" spans="1:8">
      <c r="A58" s="29" t="s">
        <v>73</v>
      </c>
      <c r="B58" s="32"/>
      <c r="C58" s="32"/>
      <c r="D58" s="32"/>
      <c r="E58" s="32"/>
      <c r="F58" s="33"/>
      <c r="G58" s="34" t="s">
        <v>74</v>
      </c>
      <c r="H58" s="35">
        <v>1000</v>
      </c>
    </row>
    <row r="59" spans="1:8">
      <c r="A59" s="45"/>
      <c r="B59" s="32"/>
      <c r="C59" s="32"/>
      <c r="D59" s="32"/>
      <c r="E59" s="32"/>
      <c r="F59" s="33"/>
      <c r="G59" s="34"/>
      <c r="H59" s="35"/>
    </row>
    <row r="60" spans="1:8">
      <c r="A60" s="39" t="s">
        <v>75</v>
      </c>
      <c r="B60" s="4"/>
      <c r="C60" s="4"/>
      <c r="D60" s="4"/>
      <c r="E60" s="4"/>
      <c r="F60" s="14"/>
      <c r="G60" s="30" t="s">
        <v>76</v>
      </c>
      <c r="H60" s="31">
        <f>H61</f>
        <v>2492.6999999999998</v>
      </c>
    </row>
    <row r="61" spans="1:8">
      <c r="A61" s="45" t="s">
        <v>77</v>
      </c>
      <c r="B61" s="32"/>
      <c r="C61" s="32"/>
      <c r="D61" s="32"/>
      <c r="E61" s="32"/>
      <c r="F61" s="33"/>
      <c r="G61" s="34" t="s">
        <v>78</v>
      </c>
      <c r="H61" s="35">
        <f>1612.8+678.9+201</f>
        <v>2492.6999999999998</v>
      </c>
    </row>
    <row r="62" spans="1:8">
      <c r="A62" s="45"/>
      <c r="B62" s="32"/>
      <c r="C62" s="32"/>
      <c r="D62" s="32"/>
      <c r="E62" s="32"/>
      <c r="F62" s="33"/>
      <c r="G62" s="34"/>
      <c r="H62" s="35"/>
    </row>
    <row r="63" spans="1:8">
      <c r="A63" s="45"/>
      <c r="B63" s="32"/>
      <c r="C63" s="32"/>
      <c r="D63" s="32"/>
      <c r="E63" s="32"/>
      <c r="F63" s="33"/>
      <c r="G63" s="34"/>
      <c r="H63" s="35"/>
    </row>
    <row r="64" spans="1:8">
      <c r="A64" s="47" t="s">
        <v>79</v>
      </c>
      <c r="B64" s="48"/>
      <c r="C64" s="48"/>
      <c r="D64" s="48"/>
      <c r="E64" s="48"/>
      <c r="F64" s="49"/>
      <c r="G64" s="50" t="s">
        <v>80</v>
      </c>
      <c r="H64" s="51">
        <f>H66+H67</f>
        <v>12146.2</v>
      </c>
    </row>
    <row r="65" spans="1:8">
      <c r="A65" s="45" t="s">
        <v>81</v>
      </c>
      <c r="B65" s="32"/>
      <c r="C65" s="32"/>
      <c r="D65" s="32"/>
      <c r="E65" s="32"/>
      <c r="F65" s="33"/>
      <c r="G65" s="34"/>
      <c r="H65" s="35"/>
    </row>
    <row r="66" spans="1:8">
      <c r="A66" s="45" t="s">
        <v>82</v>
      </c>
      <c r="B66" s="32"/>
      <c r="C66" s="32"/>
      <c r="D66" s="32"/>
      <c r="E66" s="32"/>
      <c r="F66" s="33"/>
      <c r="G66" s="52">
        <v>1401</v>
      </c>
      <c r="H66" s="35">
        <v>5620</v>
      </c>
    </row>
    <row r="67" spans="1:8">
      <c r="A67" s="45" t="s">
        <v>83</v>
      </c>
      <c r="B67" s="32"/>
      <c r="C67" s="32"/>
      <c r="D67" s="32"/>
      <c r="E67" s="32"/>
      <c r="F67" s="33"/>
      <c r="G67" s="52">
        <v>1403</v>
      </c>
      <c r="H67" s="35">
        <f>1813.6+1405.2+1372.2+1975.2-400+120+40+200</f>
        <v>6526.2</v>
      </c>
    </row>
    <row r="68" spans="1:8">
      <c r="A68" s="45"/>
      <c r="B68" s="3"/>
      <c r="C68" s="3"/>
      <c r="D68" s="3"/>
      <c r="E68" s="3"/>
      <c r="F68" s="21"/>
      <c r="G68" s="53"/>
      <c r="H68" s="28"/>
    </row>
    <row r="69" spans="1:8">
      <c r="A69" s="54" t="s">
        <v>84</v>
      </c>
      <c r="B69" s="55"/>
      <c r="C69" s="55"/>
      <c r="D69" s="55"/>
      <c r="E69" s="55"/>
      <c r="F69" s="56"/>
      <c r="G69" s="57"/>
      <c r="H69" s="58">
        <f>H17+H32+H35+H39+H45+H50+H64+H56+H60</f>
        <v>485296.39999999997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5"/>
  <sheetViews>
    <sheetView topLeftCell="A340" workbookViewId="0">
      <selection sqref="A1:L345"/>
    </sheetView>
  </sheetViews>
  <sheetFormatPr defaultRowHeight="14.4"/>
  <sheetData>
    <row r="1" spans="1:11">
      <c r="A1" s="1"/>
      <c r="B1" s="1"/>
      <c r="C1" s="1"/>
      <c r="D1" s="1"/>
      <c r="E1" s="1"/>
      <c r="F1" s="1"/>
      <c r="G1" s="2" t="s">
        <v>85</v>
      </c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2" t="s">
        <v>86</v>
      </c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2" t="s">
        <v>87</v>
      </c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2" t="s">
        <v>2</v>
      </c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2" t="s">
        <v>88</v>
      </c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2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46.2" customHeight="1">
      <c r="A8" s="5"/>
      <c r="B8" s="143" t="s">
        <v>89</v>
      </c>
      <c r="C8" s="143"/>
      <c r="D8" s="143"/>
      <c r="E8" s="143"/>
      <c r="F8" s="143"/>
      <c r="G8" s="143"/>
      <c r="H8" s="143"/>
      <c r="I8" s="143"/>
      <c r="J8" s="3"/>
      <c r="K8" s="1"/>
    </row>
    <row r="9" spans="1:11">
      <c r="A9" s="5"/>
      <c r="B9" s="3"/>
      <c r="C9" s="4"/>
      <c r="D9" s="3"/>
      <c r="E9" s="4"/>
      <c r="F9" s="4"/>
      <c r="G9" s="3"/>
      <c r="H9" s="25"/>
      <c r="I9" s="3"/>
      <c r="J9" s="25" t="s">
        <v>6</v>
      </c>
      <c r="K9" s="1"/>
    </row>
    <row r="10" spans="1:11" ht="39.6">
      <c r="A10" s="59"/>
      <c r="B10" s="60"/>
      <c r="C10" s="60"/>
      <c r="D10" s="60"/>
      <c r="E10" s="60"/>
      <c r="F10" s="61"/>
      <c r="G10" s="62" t="s">
        <v>90</v>
      </c>
      <c r="H10" s="63" t="s">
        <v>10</v>
      </c>
      <c r="I10" s="63" t="s">
        <v>91</v>
      </c>
      <c r="J10" s="63" t="s">
        <v>92</v>
      </c>
      <c r="K10" s="64" t="s">
        <v>93</v>
      </c>
    </row>
    <row r="11" spans="1:11">
      <c r="A11" s="15"/>
      <c r="B11" s="16"/>
      <c r="C11" s="16"/>
      <c r="D11" s="16"/>
      <c r="E11" s="16"/>
      <c r="F11" s="17"/>
      <c r="G11" s="65"/>
      <c r="H11" s="18"/>
      <c r="I11" s="18"/>
      <c r="J11" s="18"/>
      <c r="K11" s="19"/>
    </row>
    <row r="12" spans="1:11">
      <c r="A12" s="20" t="s">
        <v>11</v>
      </c>
      <c r="B12" s="3"/>
      <c r="C12" s="3"/>
      <c r="D12" s="3"/>
      <c r="E12" s="3"/>
      <c r="F12" s="21"/>
      <c r="G12" s="22" t="s">
        <v>94</v>
      </c>
      <c r="H12" s="22"/>
      <c r="I12" s="22"/>
      <c r="J12" s="22"/>
      <c r="K12" s="23">
        <f>K14+K20+K28+K42+K52+K57+K37</f>
        <v>41552.1</v>
      </c>
    </row>
    <row r="13" spans="1:11">
      <c r="A13" s="36" t="s">
        <v>95</v>
      </c>
      <c r="B13" s="66"/>
      <c r="C13" s="66"/>
      <c r="D13" s="66"/>
      <c r="E13" s="66"/>
      <c r="F13" s="67"/>
      <c r="G13" s="37"/>
      <c r="H13" s="37"/>
      <c r="I13" s="37"/>
      <c r="J13" s="37"/>
      <c r="K13" s="38"/>
    </row>
    <row r="14" spans="1:11">
      <c r="A14" s="36" t="s">
        <v>96</v>
      </c>
      <c r="B14" s="66"/>
      <c r="C14" s="66"/>
      <c r="D14" s="66"/>
      <c r="E14" s="66"/>
      <c r="F14" s="67"/>
      <c r="G14" s="37" t="s">
        <v>94</v>
      </c>
      <c r="H14" s="37" t="s">
        <v>97</v>
      </c>
      <c r="I14" s="37"/>
      <c r="J14" s="37"/>
      <c r="K14" s="38">
        <f>K16</f>
        <v>1902.2</v>
      </c>
    </row>
    <row r="15" spans="1:11">
      <c r="A15" s="36" t="s">
        <v>98</v>
      </c>
      <c r="B15" s="66"/>
      <c r="C15" s="66"/>
      <c r="D15" s="66"/>
      <c r="E15" s="66"/>
      <c r="F15" s="67"/>
      <c r="G15" s="37"/>
      <c r="H15" s="37"/>
      <c r="I15" s="37"/>
      <c r="J15" s="37"/>
      <c r="K15" s="38"/>
    </row>
    <row r="16" spans="1:11">
      <c r="A16" s="36" t="s">
        <v>99</v>
      </c>
      <c r="B16" s="66"/>
      <c r="C16" s="66"/>
      <c r="D16" s="66"/>
      <c r="E16" s="66"/>
      <c r="F16" s="67"/>
      <c r="G16" s="37" t="s">
        <v>94</v>
      </c>
      <c r="H16" s="37" t="s">
        <v>97</v>
      </c>
      <c r="I16" s="37" t="s">
        <v>100</v>
      </c>
      <c r="J16" s="37"/>
      <c r="K16" s="38">
        <f>K17</f>
        <v>1902.2</v>
      </c>
    </row>
    <row r="17" spans="1:11">
      <c r="A17" s="36" t="s">
        <v>101</v>
      </c>
      <c r="B17" s="66"/>
      <c r="C17" s="66"/>
      <c r="D17" s="66"/>
      <c r="E17" s="66"/>
      <c r="F17" s="67"/>
      <c r="G17" s="37" t="s">
        <v>94</v>
      </c>
      <c r="H17" s="37" t="s">
        <v>97</v>
      </c>
      <c r="I17" s="37" t="s">
        <v>102</v>
      </c>
      <c r="J17" s="37"/>
      <c r="K17" s="38">
        <f>K18</f>
        <v>1902.2</v>
      </c>
    </row>
    <row r="18" spans="1:11">
      <c r="A18" s="46" t="s">
        <v>103</v>
      </c>
      <c r="B18" s="25"/>
      <c r="C18" s="25"/>
      <c r="D18" s="25"/>
      <c r="E18" s="25"/>
      <c r="F18" s="26"/>
      <c r="G18" s="27" t="s">
        <v>94</v>
      </c>
      <c r="H18" s="27" t="s">
        <v>97</v>
      </c>
      <c r="I18" s="27" t="s">
        <v>102</v>
      </c>
      <c r="J18" s="27" t="s">
        <v>104</v>
      </c>
      <c r="K18" s="28">
        <f>938.6+182.3+600.3+181</f>
        <v>1902.2</v>
      </c>
    </row>
    <row r="19" spans="1:11">
      <c r="A19" s="36" t="s">
        <v>105</v>
      </c>
      <c r="B19" s="25"/>
      <c r="C19" s="25"/>
      <c r="D19" s="25"/>
      <c r="E19" s="25"/>
      <c r="F19" s="26"/>
      <c r="G19" s="27"/>
      <c r="H19" s="27"/>
      <c r="I19" s="27"/>
      <c r="J19" s="27"/>
      <c r="K19" s="28"/>
    </row>
    <row r="20" spans="1:11">
      <c r="A20" s="36" t="s">
        <v>96</v>
      </c>
      <c r="B20" s="25"/>
      <c r="C20" s="25"/>
      <c r="D20" s="25"/>
      <c r="E20" s="25"/>
      <c r="F20" s="26"/>
      <c r="G20" s="37" t="s">
        <v>94</v>
      </c>
      <c r="H20" s="37" t="s">
        <v>106</v>
      </c>
      <c r="I20" s="37"/>
      <c r="J20" s="37"/>
      <c r="K20" s="38">
        <f>K22</f>
        <v>1135.5999999999999</v>
      </c>
    </row>
    <row r="21" spans="1:11">
      <c r="A21" s="36" t="s">
        <v>98</v>
      </c>
      <c r="B21" s="25"/>
      <c r="C21" s="25"/>
      <c r="D21" s="25"/>
      <c r="E21" s="25"/>
      <c r="F21" s="26"/>
      <c r="G21" s="37"/>
      <c r="H21" s="37"/>
      <c r="I21" s="37"/>
      <c r="J21" s="37"/>
      <c r="K21" s="38"/>
    </row>
    <row r="22" spans="1:11">
      <c r="A22" s="36" t="s">
        <v>99</v>
      </c>
      <c r="B22" s="25"/>
      <c r="C22" s="25"/>
      <c r="D22" s="25"/>
      <c r="E22" s="25"/>
      <c r="F22" s="26"/>
      <c r="G22" s="37" t="s">
        <v>94</v>
      </c>
      <c r="H22" s="37" t="s">
        <v>106</v>
      </c>
      <c r="I22" s="37" t="s">
        <v>100</v>
      </c>
      <c r="J22" s="37"/>
      <c r="K22" s="38">
        <f>K24</f>
        <v>1135.5999999999999</v>
      </c>
    </row>
    <row r="23" spans="1:11">
      <c r="A23" s="36" t="s">
        <v>107</v>
      </c>
      <c r="B23" s="25"/>
      <c r="C23" s="25"/>
      <c r="D23" s="25"/>
      <c r="E23" s="25"/>
      <c r="F23" s="26"/>
      <c r="G23" s="37"/>
      <c r="H23" s="37"/>
      <c r="I23" s="37"/>
      <c r="J23" s="37"/>
      <c r="K23" s="38"/>
    </row>
    <row r="24" spans="1:11">
      <c r="A24" s="36" t="s">
        <v>14</v>
      </c>
      <c r="B24" s="25"/>
      <c r="C24" s="25"/>
      <c r="D24" s="25"/>
      <c r="E24" s="25"/>
      <c r="F24" s="26"/>
      <c r="G24" s="37" t="s">
        <v>94</v>
      </c>
      <c r="H24" s="37" t="s">
        <v>106</v>
      </c>
      <c r="I24" s="37" t="s">
        <v>108</v>
      </c>
      <c r="J24" s="37"/>
      <c r="K24" s="38">
        <f>K25</f>
        <v>1135.5999999999999</v>
      </c>
    </row>
    <row r="25" spans="1:11">
      <c r="A25" s="46" t="s">
        <v>103</v>
      </c>
      <c r="B25" s="25"/>
      <c r="C25" s="25"/>
      <c r="D25" s="25"/>
      <c r="E25" s="25"/>
      <c r="F25" s="26"/>
      <c r="G25" s="27" t="s">
        <v>94</v>
      </c>
      <c r="H25" s="27" t="s">
        <v>106</v>
      </c>
      <c r="I25" s="27" t="s">
        <v>108</v>
      </c>
      <c r="J25" s="27" t="s">
        <v>104</v>
      </c>
      <c r="K25" s="28">
        <f>856.7+94.4-13.5+198</f>
        <v>1135.5999999999999</v>
      </c>
    </row>
    <row r="26" spans="1:11">
      <c r="A26" s="36" t="s">
        <v>109</v>
      </c>
      <c r="B26" s="3"/>
      <c r="C26" s="3"/>
      <c r="D26" s="3"/>
      <c r="E26" s="3"/>
      <c r="F26" s="21"/>
      <c r="G26" s="22"/>
      <c r="H26" s="22"/>
      <c r="I26" s="22"/>
      <c r="J26" s="22"/>
      <c r="K26" s="23"/>
    </row>
    <row r="27" spans="1:11">
      <c r="A27" s="36" t="s">
        <v>110</v>
      </c>
      <c r="B27" s="4"/>
      <c r="C27" s="4"/>
      <c r="D27" s="4"/>
      <c r="E27" s="4"/>
      <c r="F27" s="14"/>
      <c r="G27" s="30"/>
      <c r="H27" s="30"/>
      <c r="I27" s="30"/>
      <c r="J27" s="30"/>
      <c r="K27" s="68"/>
    </row>
    <row r="28" spans="1:11">
      <c r="A28" s="36" t="s">
        <v>111</v>
      </c>
      <c r="B28" s="4"/>
      <c r="C28" s="4"/>
      <c r="D28" s="4"/>
      <c r="E28" s="4"/>
      <c r="F28" s="14"/>
      <c r="G28" s="37" t="s">
        <v>94</v>
      </c>
      <c r="H28" s="37" t="s">
        <v>112</v>
      </c>
      <c r="I28" s="37"/>
      <c r="J28" s="37"/>
      <c r="K28" s="38">
        <f>K31+K35</f>
        <v>28203.7</v>
      </c>
    </row>
    <row r="29" spans="1:11">
      <c r="A29" s="36" t="s">
        <v>113</v>
      </c>
      <c r="B29" s="4"/>
      <c r="C29" s="4"/>
      <c r="D29" s="4"/>
      <c r="E29" s="4"/>
      <c r="F29" s="14"/>
      <c r="G29" s="30"/>
      <c r="H29" s="30"/>
      <c r="I29" s="30"/>
      <c r="J29" s="30"/>
      <c r="K29" s="31"/>
    </row>
    <row r="30" spans="1:11">
      <c r="A30" s="36" t="s">
        <v>114</v>
      </c>
      <c r="B30" s="4"/>
      <c r="C30" s="4"/>
      <c r="D30" s="4"/>
      <c r="E30" s="4"/>
      <c r="F30" s="14"/>
      <c r="G30" s="37"/>
      <c r="H30" s="37"/>
      <c r="I30" s="37"/>
      <c r="J30" s="37"/>
      <c r="K30" s="38"/>
    </row>
    <row r="31" spans="1:11">
      <c r="A31" s="36" t="s">
        <v>115</v>
      </c>
      <c r="B31" s="4"/>
      <c r="C31" s="4"/>
      <c r="D31" s="4"/>
      <c r="E31" s="4"/>
      <c r="F31" s="14"/>
      <c r="G31" s="37" t="s">
        <v>94</v>
      </c>
      <c r="H31" s="37" t="s">
        <v>112</v>
      </c>
      <c r="I31" s="37" t="s">
        <v>100</v>
      </c>
      <c r="J31" s="37"/>
      <c r="K31" s="38">
        <f>K32</f>
        <v>28104.100000000002</v>
      </c>
    </row>
    <row r="32" spans="1:11">
      <c r="A32" s="36" t="s">
        <v>116</v>
      </c>
      <c r="B32" s="4"/>
      <c r="C32" s="4"/>
      <c r="D32" s="4"/>
      <c r="E32" s="4"/>
      <c r="F32" s="14"/>
      <c r="G32" s="37" t="s">
        <v>94</v>
      </c>
      <c r="H32" s="37" t="s">
        <v>112</v>
      </c>
      <c r="I32" s="37" t="s">
        <v>117</v>
      </c>
      <c r="J32" s="37"/>
      <c r="K32" s="38">
        <f>K33</f>
        <v>28104.100000000002</v>
      </c>
    </row>
    <row r="33" spans="1:11">
      <c r="A33" s="46" t="s">
        <v>103</v>
      </c>
      <c r="B33" s="4"/>
      <c r="C33" s="4"/>
      <c r="D33" s="4"/>
      <c r="E33" s="4"/>
      <c r="F33" s="14"/>
      <c r="G33" s="34" t="s">
        <v>94</v>
      </c>
      <c r="H33" s="34" t="s">
        <v>112</v>
      </c>
      <c r="I33" s="34" t="s">
        <v>117</v>
      </c>
      <c r="J33" s="34" t="s">
        <v>104</v>
      </c>
      <c r="K33" s="35">
        <f>16338.9+1392.9-33.8+5663.4+99.6+63-250-99.6+2257+300+500+1795+77.7</f>
        <v>28104.100000000002</v>
      </c>
    </row>
    <row r="34" spans="1:11">
      <c r="A34" s="36" t="s">
        <v>118</v>
      </c>
      <c r="B34" s="4"/>
      <c r="C34" s="4"/>
      <c r="D34" s="4"/>
      <c r="E34" s="4"/>
      <c r="F34" s="14"/>
      <c r="G34" s="37"/>
      <c r="H34" s="37"/>
      <c r="I34" s="37"/>
      <c r="J34" s="34"/>
      <c r="K34" s="35"/>
    </row>
    <row r="35" spans="1:11">
      <c r="A35" s="36" t="s">
        <v>119</v>
      </c>
      <c r="B35" s="4"/>
      <c r="C35" s="4"/>
      <c r="D35" s="4"/>
      <c r="E35" s="4"/>
      <c r="F35" s="14"/>
      <c r="G35" s="37" t="s">
        <v>94</v>
      </c>
      <c r="H35" s="37" t="s">
        <v>112</v>
      </c>
      <c r="I35" s="37" t="s">
        <v>117</v>
      </c>
      <c r="J35" s="34"/>
      <c r="K35" s="31">
        <f>K36</f>
        <v>99.6</v>
      </c>
    </row>
    <row r="36" spans="1:11">
      <c r="A36" s="46" t="s">
        <v>103</v>
      </c>
      <c r="B36" s="4"/>
      <c r="C36" s="4"/>
      <c r="D36" s="4"/>
      <c r="E36" s="4"/>
      <c r="F36" s="14"/>
      <c r="G36" s="27" t="s">
        <v>94</v>
      </c>
      <c r="H36" s="27" t="s">
        <v>112</v>
      </c>
      <c r="I36" s="27" t="s">
        <v>117</v>
      </c>
      <c r="J36" s="34" t="s">
        <v>104</v>
      </c>
      <c r="K36" s="35">
        <v>99.6</v>
      </c>
    </row>
    <row r="37" spans="1:11">
      <c r="A37" s="36" t="s">
        <v>22</v>
      </c>
      <c r="B37" s="4"/>
      <c r="C37" s="4"/>
      <c r="D37" s="4"/>
      <c r="E37" s="4"/>
      <c r="F37" s="14"/>
      <c r="G37" s="30" t="s">
        <v>94</v>
      </c>
      <c r="H37" s="30" t="s">
        <v>120</v>
      </c>
      <c r="I37" s="30"/>
      <c r="J37" s="30"/>
      <c r="K37" s="31">
        <f>K39</f>
        <v>0</v>
      </c>
    </row>
    <row r="38" spans="1:11">
      <c r="A38" s="36" t="s">
        <v>121</v>
      </c>
      <c r="B38" s="4"/>
      <c r="C38" s="4"/>
      <c r="D38" s="4"/>
      <c r="E38" s="4"/>
      <c r="F38" s="14"/>
      <c r="G38" s="30"/>
      <c r="H38" s="30"/>
      <c r="I38" s="30"/>
      <c r="J38" s="30"/>
      <c r="K38" s="31"/>
    </row>
    <row r="39" spans="1:11">
      <c r="A39" s="36" t="s">
        <v>122</v>
      </c>
      <c r="B39" s="4"/>
      <c r="C39" s="4"/>
      <c r="D39" s="4"/>
      <c r="E39" s="4"/>
      <c r="F39" s="14"/>
      <c r="G39" s="30" t="s">
        <v>94</v>
      </c>
      <c r="H39" s="30" t="s">
        <v>120</v>
      </c>
      <c r="I39" s="30" t="s">
        <v>123</v>
      </c>
      <c r="J39" s="30"/>
      <c r="K39" s="31">
        <f>K40</f>
        <v>0</v>
      </c>
    </row>
    <row r="40" spans="1:11">
      <c r="A40" s="46" t="s">
        <v>103</v>
      </c>
      <c r="B40" s="4"/>
      <c r="C40" s="4"/>
      <c r="D40" s="4"/>
      <c r="E40" s="4"/>
      <c r="F40" s="14"/>
      <c r="G40" s="34" t="s">
        <v>94</v>
      </c>
      <c r="H40" s="34" t="s">
        <v>120</v>
      </c>
      <c r="I40" s="34" t="s">
        <v>123</v>
      </c>
      <c r="J40" s="34" t="s">
        <v>104</v>
      </c>
      <c r="K40" s="35"/>
    </row>
    <row r="41" spans="1:11">
      <c r="A41" s="36" t="s">
        <v>24</v>
      </c>
      <c r="B41" s="66"/>
      <c r="C41" s="66"/>
      <c r="D41" s="66"/>
      <c r="E41" s="66"/>
      <c r="F41" s="67"/>
      <c r="G41" s="37"/>
      <c r="H41" s="37"/>
      <c r="I41" s="37"/>
      <c r="J41" s="37"/>
      <c r="K41" s="38"/>
    </row>
    <row r="42" spans="1:11">
      <c r="A42" s="36" t="s">
        <v>25</v>
      </c>
      <c r="B42" s="66"/>
      <c r="C42" s="66"/>
      <c r="D42" s="66"/>
      <c r="E42" s="66"/>
      <c r="F42" s="67"/>
      <c r="G42" s="37" t="s">
        <v>94</v>
      </c>
      <c r="H42" s="37" t="s">
        <v>124</v>
      </c>
      <c r="I42" s="37"/>
      <c r="J42" s="37"/>
      <c r="K42" s="38">
        <f>K44+K48+K50</f>
        <v>7883.5999999999995</v>
      </c>
    </row>
    <row r="43" spans="1:11">
      <c r="A43" s="36" t="s">
        <v>98</v>
      </c>
      <c r="B43" s="4"/>
      <c r="C43" s="4"/>
      <c r="D43" s="4"/>
      <c r="E43" s="4"/>
      <c r="F43" s="14"/>
      <c r="G43" s="30"/>
      <c r="H43" s="30"/>
      <c r="I43" s="30"/>
      <c r="J43" s="30"/>
      <c r="K43" s="31"/>
    </row>
    <row r="44" spans="1:11">
      <c r="A44" s="36" t="s">
        <v>99</v>
      </c>
      <c r="B44" s="4"/>
      <c r="C44" s="4"/>
      <c r="D44" s="4"/>
      <c r="E44" s="4"/>
      <c r="F44" s="14"/>
      <c r="G44" s="37" t="s">
        <v>94</v>
      </c>
      <c r="H44" s="37" t="s">
        <v>124</v>
      </c>
      <c r="I44" s="37" t="s">
        <v>100</v>
      </c>
      <c r="J44" s="37"/>
      <c r="K44" s="38">
        <f>K45</f>
        <v>5440.5999999999995</v>
      </c>
    </row>
    <row r="45" spans="1:11">
      <c r="A45" s="36" t="s">
        <v>116</v>
      </c>
      <c r="B45" s="66"/>
      <c r="C45" s="66"/>
      <c r="D45" s="66"/>
      <c r="E45" s="66"/>
      <c r="F45" s="67"/>
      <c r="G45" s="37" t="s">
        <v>94</v>
      </c>
      <c r="H45" s="37" t="s">
        <v>124</v>
      </c>
      <c r="I45" s="37" t="s">
        <v>117</v>
      </c>
      <c r="J45" s="37"/>
      <c r="K45" s="38">
        <f>K46</f>
        <v>5440.5999999999995</v>
      </c>
    </row>
    <row r="46" spans="1:11">
      <c r="A46" s="46" t="s">
        <v>103</v>
      </c>
      <c r="B46" s="66"/>
      <c r="C46" s="66"/>
      <c r="D46" s="66"/>
      <c r="E46" s="66"/>
      <c r="F46" s="67"/>
      <c r="G46" s="27" t="s">
        <v>94</v>
      </c>
      <c r="H46" s="27" t="s">
        <v>124</v>
      </c>
      <c r="I46" s="27" t="s">
        <v>117</v>
      </c>
      <c r="J46" s="27" t="s">
        <v>104</v>
      </c>
      <c r="K46" s="28">
        <f>3221.7+484.1+1343.8+391</f>
        <v>5440.5999999999995</v>
      </c>
    </row>
    <row r="47" spans="1:11">
      <c r="A47" s="36" t="s">
        <v>125</v>
      </c>
      <c r="B47" s="66"/>
      <c r="C47" s="66"/>
      <c r="D47" s="66"/>
      <c r="E47" s="66"/>
      <c r="F47" s="67"/>
      <c r="G47" s="37"/>
      <c r="H47" s="37"/>
      <c r="I47" s="37"/>
      <c r="J47" s="37"/>
      <c r="K47" s="38"/>
    </row>
    <row r="48" spans="1:11">
      <c r="A48" s="36" t="s">
        <v>126</v>
      </c>
      <c r="B48" s="66"/>
      <c r="C48" s="66"/>
      <c r="D48" s="66"/>
      <c r="E48" s="66"/>
      <c r="F48" s="67"/>
      <c r="G48" s="37" t="s">
        <v>94</v>
      </c>
      <c r="H48" s="37" t="s">
        <v>124</v>
      </c>
      <c r="I48" s="37" t="s">
        <v>127</v>
      </c>
      <c r="J48" s="37"/>
      <c r="K48" s="38">
        <f>K49</f>
        <v>1101.7</v>
      </c>
    </row>
    <row r="49" spans="1:11">
      <c r="A49" s="46" t="s">
        <v>128</v>
      </c>
      <c r="B49" s="4"/>
      <c r="C49" s="4"/>
      <c r="D49" s="4"/>
      <c r="E49" s="4"/>
      <c r="F49" s="14"/>
      <c r="G49" s="34" t="s">
        <v>94</v>
      </c>
      <c r="H49" s="34" t="s">
        <v>124</v>
      </c>
      <c r="I49" s="34" t="s">
        <v>127</v>
      </c>
      <c r="J49" s="34" t="s">
        <v>104</v>
      </c>
      <c r="K49" s="35">
        <f>554.6+104.2+283.1+191-31.2</f>
        <v>1101.7</v>
      </c>
    </row>
    <row r="50" spans="1:11">
      <c r="A50" s="36" t="s">
        <v>116</v>
      </c>
      <c r="B50" s="66"/>
      <c r="C50" s="66"/>
      <c r="D50" s="66"/>
      <c r="E50" s="4"/>
      <c r="F50" s="14"/>
      <c r="G50" s="37" t="s">
        <v>94</v>
      </c>
      <c r="H50" s="37" t="s">
        <v>124</v>
      </c>
      <c r="I50" s="37" t="s">
        <v>117</v>
      </c>
      <c r="J50" s="37"/>
      <c r="K50" s="69">
        <f>K51</f>
        <v>1341.3</v>
      </c>
    </row>
    <row r="51" spans="1:11">
      <c r="A51" s="29" t="s">
        <v>103</v>
      </c>
      <c r="B51" s="32"/>
      <c r="C51" s="32"/>
      <c r="D51" s="32"/>
      <c r="E51" s="32"/>
      <c r="F51" s="33"/>
      <c r="G51" s="34" t="s">
        <v>94</v>
      </c>
      <c r="H51" s="34" t="s">
        <v>124</v>
      </c>
      <c r="I51" s="34" t="s">
        <v>117</v>
      </c>
      <c r="J51" s="34" t="s">
        <v>104</v>
      </c>
      <c r="K51" s="35">
        <f>879.9+52+364.7+13.5+31.2</f>
        <v>1341.3</v>
      </c>
    </row>
    <row r="52" spans="1:11">
      <c r="A52" s="36" t="s">
        <v>129</v>
      </c>
      <c r="B52" s="66"/>
      <c r="C52" s="66"/>
      <c r="D52" s="66"/>
      <c r="E52" s="66"/>
      <c r="F52" s="67"/>
      <c r="G52" s="37" t="s">
        <v>94</v>
      </c>
      <c r="H52" s="37" t="s">
        <v>130</v>
      </c>
      <c r="I52" s="37"/>
      <c r="J52" s="37"/>
      <c r="K52" s="38">
        <f>K53</f>
        <v>150</v>
      </c>
    </row>
    <row r="53" spans="1:11">
      <c r="A53" s="36" t="s">
        <v>129</v>
      </c>
      <c r="B53" s="66"/>
      <c r="C53" s="66"/>
      <c r="D53" s="66"/>
      <c r="E53" s="66"/>
      <c r="F53" s="67"/>
      <c r="G53" s="37" t="s">
        <v>94</v>
      </c>
      <c r="H53" s="37" t="s">
        <v>130</v>
      </c>
      <c r="I53" s="37" t="s">
        <v>131</v>
      </c>
      <c r="J53" s="37"/>
      <c r="K53" s="38">
        <f>K55</f>
        <v>150</v>
      </c>
    </row>
    <row r="54" spans="1:11">
      <c r="A54" s="36" t="s">
        <v>132</v>
      </c>
      <c r="B54" s="66"/>
      <c r="C54" s="66"/>
      <c r="D54" s="66"/>
      <c r="E54" s="66"/>
      <c r="F54" s="67"/>
      <c r="G54" s="37"/>
      <c r="H54" s="37"/>
      <c r="I54" s="37"/>
      <c r="J54" s="37"/>
      <c r="K54" s="38"/>
    </row>
    <row r="55" spans="1:11">
      <c r="A55" s="36" t="s">
        <v>14</v>
      </c>
      <c r="B55" s="66"/>
      <c r="C55" s="66"/>
      <c r="D55" s="66"/>
      <c r="E55" s="66"/>
      <c r="F55" s="67"/>
      <c r="G55" s="37" t="s">
        <v>94</v>
      </c>
      <c r="H55" s="37" t="s">
        <v>130</v>
      </c>
      <c r="I55" s="37" t="s">
        <v>133</v>
      </c>
      <c r="J55" s="37"/>
      <c r="K55" s="38">
        <f>K56</f>
        <v>150</v>
      </c>
    </row>
    <row r="56" spans="1:11">
      <c r="A56" s="29" t="s">
        <v>134</v>
      </c>
      <c r="B56" s="32"/>
      <c r="C56" s="32"/>
      <c r="D56" s="32"/>
      <c r="E56" s="32"/>
      <c r="F56" s="33"/>
      <c r="G56" s="34" t="s">
        <v>94</v>
      </c>
      <c r="H56" s="34" t="s">
        <v>130</v>
      </c>
      <c r="I56" s="34" t="s">
        <v>133</v>
      </c>
      <c r="J56" s="34" t="s">
        <v>135</v>
      </c>
      <c r="K56" s="35">
        <f>500-350</f>
        <v>150</v>
      </c>
    </row>
    <row r="57" spans="1:11">
      <c r="A57" s="36" t="s">
        <v>31</v>
      </c>
      <c r="B57" s="66"/>
      <c r="C57" s="66"/>
      <c r="D57" s="66"/>
      <c r="E57" s="66"/>
      <c r="F57" s="67"/>
      <c r="G57" s="37" t="s">
        <v>94</v>
      </c>
      <c r="H57" s="37" t="s">
        <v>136</v>
      </c>
      <c r="I57" s="37"/>
      <c r="J57" s="37"/>
      <c r="K57" s="38">
        <f>K59+K62+K66+K68+K71+K74+K78+K80</f>
        <v>2277</v>
      </c>
    </row>
    <row r="58" spans="1:11">
      <c r="A58" s="36" t="s">
        <v>137</v>
      </c>
      <c r="B58" s="66"/>
      <c r="C58" s="66"/>
      <c r="D58" s="66"/>
      <c r="E58" s="66"/>
      <c r="F58" s="67"/>
      <c r="G58" s="37"/>
      <c r="H58" s="37"/>
      <c r="I58" s="37"/>
      <c r="J58" s="37"/>
      <c r="K58" s="38"/>
    </row>
    <row r="59" spans="1:11">
      <c r="A59" s="36" t="s">
        <v>138</v>
      </c>
      <c r="B59" s="4"/>
      <c r="C59" s="4"/>
      <c r="D59" s="4"/>
      <c r="E59" s="4"/>
      <c r="F59" s="14"/>
      <c r="G59" s="37" t="s">
        <v>94</v>
      </c>
      <c r="H59" s="37" t="s">
        <v>136</v>
      </c>
      <c r="I59" s="37" t="s">
        <v>139</v>
      </c>
      <c r="J59" s="37"/>
      <c r="K59" s="38">
        <f>K60</f>
        <v>211</v>
      </c>
    </row>
    <row r="60" spans="1:11">
      <c r="A60" s="29" t="s">
        <v>103</v>
      </c>
      <c r="B60" s="32"/>
      <c r="C60" s="32"/>
      <c r="D60" s="32"/>
      <c r="E60" s="32"/>
      <c r="F60" s="33"/>
      <c r="G60" s="34" t="s">
        <v>94</v>
      </c>
      <c r="H60" s="34" t="s">
        <v>136</v>
      </c>
      <c r="I60" s="34" t="s">
        <v>139</v>
      </c>
      <c r="J60" s="34" t="s">
        <v>104</v>
      </c>
      <c r="K60" s="35">
        <f>196+15</f>
        <v>211</v>
      </c>
    </row>
    <row r="61" spans="1:11">
      <c r="A61" s="36" t="s">
        <v>140</v>
      </c>
      <c r="B61" s="4"/>
      <c r="C61" s="4"/>
      <c r="D61" s="4"/>
      <c r="E61" s="4"/>
      <c r="F61" s="14"/>
      <c r="G61" s="30"/>
      <c r="H61" s="30"/>
      <c r="I61" s="30"/>
      <c r="J61" s="30"/>
      <c r="K61" s="31"/>
    </row>
    <row r="62" spans="1:11">
      <c r="A62" s="36" t="s">
        <v>141</v>
      </c>
      <c r="B62" s="4"/>
      <c r="C62" s="4"/>
      <c r="D62" s="4"/>
      <c r="E62" s="4"/>
      <c r="F62" s="14"/>
      <c r="G62" s="37" t="s">
        <v>94</v>
      </c>
      <c r="H62" s="37" t="s">
        <v>136</v>
      </c>
      <c r="I62" s="37" t="s">
        <v>142</v>
      </c>
      <c r="J62" s="37"/>
      <c r="K62" s="38">
        <f>K63</f>
        <v>604.1</v>
      </c>
    </row>
    <row r="63" spans="1:11">
      <c r="A63" s="29" t="s">
        <v>103</v>
      </c>
      <c r="B63" s="32"/>
      <c r="C63" s="32"/>
      <c r="D63" s="32"/>
      <c r="E63" s="32"/>
      <c r="F63" s="33"/>
      <c r="G63" s="34" t="s">
        <v>94</v>
      </c>
      <c r="H63" s="34" t="s">
        <v>136</v>
      </c>
      <c r="I63" s="34" t="s">
        <v>142</v>
      </c>
      <c r="J63" s="34" t="s">
        <v>104</v>
      </c>
      <c r="K63" s="35">
        <f>563.6+40.5</f>
        <v>604.1</v>
      </c>
    </row>
    <row r="64" spans="1:11">
      <c r="A64" s="36" t="s">
        <v>143</v>
      </c>
      <c r="B64" s="4"/>
      <c r="C64" s="4"/>
      <c r="D64" s="4"/>
      <c r="E64" s="4"/>
      <c r="F64" s="14"/>
      <c r="G64" s="37"/>
      <c r="H64" s="37"/>
      <c r="I64" s="37"/>
      <c r="J64" s="37"/>
      <c r="K64" s="38"/>
    </row>
    <row r="65" spans="1:11">
      <c r="A65" s="36" t="s">
        <v>144</v>
      </c>
      <c r="B65" s="4"/>
      <c r="C65" s="4"/>
      <c r="D65" s="4"/>
      <c r="E65" s="4"/>
      <c r="F65" s="14"/>
      <c r="G65" s="37" t="s">
        <v>94</v>
      </c>
      <c r="H65" s="37" t="s">
        <v>136</v>
      </c>
      <c r="I65" s="37" t="s">
        <v>145</v>
      </c>
      <c r="J65" s="37"/>
      <c r="K65" s="38">
        <f>K66</f>
        <v>257.8</v>
      </c>
    </row>
    <row r="66" spans="1:11">
      <c r="A66" s="29" t="s">
        <v>103</v>
      </c>
      <c r="B66" s="4"/>
      <c r="C66" s="4"/>
      <c r="D66" s="4"/>
      <c r="E66" s="4"/>
      <c r="F66" s="14"/>
      <c r="G66" s="27" t="s">
        <v>94</v>
      </c>
      <c r="H66" s="27" t="s">
        <v>136</v>
      </c>
      <c r="I66" s="27" t="s">
        <v>145</v>
      </c>
      <c r="J66" s="27" t="s">
        <v>104</v>
      </c>
      <c r="K66" s="28">
        <f>240.5+17.3</f>
        <v>257.8</v>
      </c>
    </row>
    <row r="67" spans="1:11">
      <c r="A67" s="36" t="s">
        <v>146</v>
      </c>
      <c r="B67" s="32"/>
      <c r="C67" s="32"/>
      <c r="D67" s="32"/>
      <c r="E67" s="32"/>
      <c r="F67" s="33"/>
      <c r="G67" s="30"/>
      <c r="H67" s="30"/>
      <c r="I67" s="30"/>
      <c r="J67" s="30"/>
      <c r="K67" s="31"/>
    </row>
    <row r="68" spans="1:11">
      <c r="A68" s="36" t="s">
        <v>147</v>
      </c>
      <c r="B68" s="4"/>
      <c r="C68" s="4"/>
      <c r="D68" s="4"/>
      <c r="E68" s="4"/>
      <c r="F68" s="14"/>
      <c r="G68" s="70" t="s">
        <v>94</v>
      </c>
      <c r="H68" s="70" t="s">
        <v>136</v>
      </c>
      <c r="I68" s="70" t="s">
        <v>148</v>
      </c>
      <c r="J68" s="70"/>
      <c r="K68" s="69">
        <f>K69</f>
        <v>604.1</v>
      </c>
    </row>
    <row r="69" spans="1:11">
      <c r="A69" s="29" t="s">
        <v>103</v>
      </c>
      <c r="B69" s="4"/>
      <c r="C69" s="4"/>
      <c r="D69" s="4"/>
      <c r="E69" s="4"/>
      <c r="F69" s="14"/>
      <c r="G69" s="34" t="s">
        <v>94</v>
      </c>
      <c r="H69" s="34" t="s">
        <v>136</v>
      </c>
      <c r="I69" s="34" t="s">
        <v>148</v>
      </c>
      <c r="J69" s="34" t="s">
        <v>104</v>
      </c>
      <c r="K69" s="35">
        <f>563.6+40.5</f>
        <v>604.1</v>
      </c>
    </row>
    <row r="70" spans="1:11">
      <c r="A70" s="11" t="s">
        <v>149</v>
      </c>
      <c r="B70" s="4"/>
      <c r="C70" s="4"/>
      <c r="D70" s="4"/>
      <c r="E70" s="4"/>
      <c r="F70" s="14"/>
      <c r="G70" s="34"/>
      <c r="H70" s="34"/>
      <c r="I70" s="34"/>
      <c r="J70" s="34"/>
      <c r="K70" s="35"/>
    </row>
    <row r="71" spans="1:11">
      <c r="A71" s="11" t="s">
        <v>150</v>
      </c>
      <c r="B71" s="4"/>
      <c r="C71" s="4"/>
      <c r="D71" s="4"/>
      <c r="E71" s="4"/>
      <c r="F71" s="14"/>
      <c r="G71" s="30" t="s">
        <v>94</v>
      </c>
      <c r="H71" s="30" t="s">
        <v>136</v>
      </c>
      <c r="I71" s="30" t="s">
        <v>151</v>
      </c>
      <c r="J71" s="30"/>
      <c r="K71" s="31">
        <f>K72</f>
        <v>200</v>
      </c>
    </row>
    <row r="72" spans="1:11">
      <c r="A72" s="29" t="s">
        <v>152</v>
      </c>
      <c r="B72" s="4"/>
      <c r="C72" s="4"/>
      <c r="D72" s="4"/>
      <c r="E72" s="4"/>
      <c r="F72" s="14"/>
      <c r="G72" s="34" t="s">
        <v>94</v>
      </c>
      <c r="H72" s="34" t="s">
        <v>136</v>
      </c>
      <c r="I72" s="34" t="s">
        <v>151</v>
      </c>
      <c r="J72" s="34" t="s">
        <v>104</v>
      </c>
      <c r="K72" s="35">
        <v>200</v>
      </c>
    </row>
    <row r="73" spans="1:11">
      <c r="A73" s="11" t="s">
        <v>153</v>
      </c>
      <c r="B73" s="4"/>
      <c r="C73" s="4"/>
      <c r="D73" s="4"/>
      <c r="E73" s="4"/>
      <c r="F73" s="14"/>
      <c r="G73" s="34"/>
      <c r="H73" s="34"/>
      <c r="I73" s="34"/>
      <c r="J73" s="34"/>
      <c r="K73" s="35"/>
    </row>
    <row r="74" spans="1:11">
      <c r="A74" s="11" t="s">
        <v>154</v>
      </c>
      <c r="B74" s="4"/>
      <c r="C74" s="4"/>
      <c r="D74" s="4"/>
      <c r="E74" s="4"/>
      <c r="F74" s="14"/>
      <c r="G74" s="30" t="s">
        <v>94</v>
      </c>
      <c r="H74" s="30" t="s">
        <v>136</v>
      </c>
      <c r="I74" s="30" t="s">
        <v>155</v>
      </c>
      <c r="J74" s="30"/>
      <c r="K74" s="31">
        <f>K75</f>
        <v>350</v>
      </c>
    </row>
    <row r="75" spans="1:11">
      <c r="A75" s="29" t="s">
        <v>152</v>
      </c>
      <c r="B75" s="4"/>
      <c r="C75" s="4"/>
      <c r="D75" s="4"/>
      <c r="E75" s="4"/>
      <c r="F75" s="14"/>
      <c r="G75" s="34" t="s">
        <v>94</v>
      </c>
      <c r="H75" s="34" t="s">
        <v>136</v>
      </c>
      <c r="I75" s="34" t="s">
        <v>155</v>
      </c>
      <c r="J75" s="34" t="s">
        <v>104</v>
      </c>
      <c r="K75" s="35">
        <v>350</v>
      </c>
    </row>
    <row r="76" spans="1:11">
      <c r="A76" s="11" t="s">
        <v>156</v>
      </c>
      <c r="B76" s="4"/>
      <c r="C76" s="4"/>
      <c r="D76" s="4"/>
      <c r="E76" s="4"/>
      <c r="F76" s="14"/>
      <c r="G76" s="34"/>
      <c r="H76" s="34"/>
      <c r="I76" s="34"/>
      <c r="J76" s="34"/>
      <c r="K76" s="35"/>
    </row>
    <row r="77" spans="1:11">
      <c r="A77" s="11" t="s">
        <v>157</v>
      </c>
      <c r="B77" s="4"/>
      <c r="C77" s="4"/>
      <c r="D77" s="4"/>
      <c r="E77" s="4"/>
      <c r="F77" s="14"/>
      <c r="G77" s="34"/>
      <c r="H77" s="34"/>
      <c r="I77" s="34"/>
      <c r="J77" s="34"/>
      <c r="K77" s="35"/>
    </row>
    <row r="78" spans="1:11">
      <c r="A78" s="11" t="s">
        <v>158</v>
      </c>
      <c r="B78" s="4"/>
      <c r="C78" s="4"/>
      <c r="D78" s="4"/>
      <c r="E78" s="4"/>
      <c r="F78" s="14"/>
      <c r="G78" s="30" t="s">
        <v>94</v>
      </c>
      <c r="H78" s="30" t="s">
        <v>136</v>
      </c>
      <c r="I78" s="30" t="s">
        <v>159</v>
      </c>
      <c r="J78" s="30"/>
      <c r="K78" s="31">
        <f>K79</f>
        <v>20</v>
      </c>
    </row>
    <row r="79" spans="1:11">
      <c r="A79" s="29" t="s">
        <v>103</v>
      </c>
      <c r="B79" s="4"/>
      <c r="C79" s="4"/>
      <c r="D79" s="4"/>
      <c r="E79" s="4"/>
      <c r="F79" s="14"/>
      <c r="G79" s="34" t="s">
        <v>94</v>
      </c>
      <c r="H79" s="34" t="s">
        <v>136</v>
      </c>
      <c r="I79" s="34" t="s">
        <v>159</v>
      </c>
      <c r="J79" s="34" t="s">
        <v>104</v>
      </c>
      <c r="K79" s="35">
        <v>20</v>
      </c>
    </row>
    <row r="80" spans="1:11">
      <c r="A80" s="11" t="s">
        <v>160</v>
      </c>
      <c r="B80" s="4"/>
      <c r="C80" s="4"/>
      <c r="D80" s="4"/>
      <c r="E80" s="4"/>
      <c r="F80" s="14"/>
      <c r="G80" s="30" t="s">
        <v>94</v>
      </c>
      <c r="H80" s="30" t="s">
        <v>136</v>
      </c>
      <c r="I80" s="30" t="s">
        <v>161</v>
      </c>
      <c r="J80" s="30"/>
      <c r="K80" s="31">
        <f>K81</f>
        <v>30</v>
      </c>
    </row>
    <row r="81" spans="1:11">
      <c r="A81" s="29" t="s">
        <v>103</v>
      </c>
      <c r="B81" s="4"/>
      <c r="C81" s="4"/>
      <c r="D81" s="4"/>
      <c r="E81" s="4"/>
      <c r="F81" s="14"/>
      <c r="G81" s="34" t="s">
        <v>94</v>
      </c>
      <c r="H81" s="34" t="s">
        <v>136</v>
      </c>
      <c r="I81" s="34" t="s">
        <v>161</v>
      </c>
      <c r="J81" s="34" t="s">
        <v>104</v>
      </c>
      <c r="K81" s="35">
        <v>30</v>
      </c>
    </row>
    <row r="82" spans="1:11">
      <c r="A82" s="11"/>
      <c r="B82" s="4"/>
      <c r="C82" s="4"/>
      <c r="D82" s="4"/>
      <c r="E82" s="4"/>
      <c r="F82" s="14"/>
      <c r="G82" s="30"/>
      <c r="H82" s="30"/>
      <c r="I82" s="30"/>
      <c r="J82" s="30"/>
      <c r="K82" s="31"/>
    </row>
    <row r="83" spans="1:11">
      <c r="A83" s="36" t="s">
        <v>33</v>
      </c>
      <c r="B83" s="66"/>
      <c r="C83" s="66"/>
      <c r="D83" s="66"/>
      <c r="E83" s="66"/>
      <c r="F83" s="67"/>
      <c r="G83" s="70" t="s">
        <v>112</v>
      </c>
      <c r="H83" s="70"/>
      <c r="I83" s="70"/>
      <c r="J83" s="70"/>
      <c r="K83" s="69">
        <f>K84</f>
        <v>204.6</v>
      </c>
    </row>
    <row r="84" spans="1:11">
      <c r="A84" s="11" t="s">
        <v>35</v>
      </c>
      <c r="B84" s="66"/>
      <c r="C84" s="66"/>
      <c r="D84" s="66"/>
      <c r="E84" s="66"/>
      <c r="F84" s="67"/>
      <c r="G84" s="37" t="s">
        <v>112</v>
      </c>
      <c r="H84" s="37" t="s">
        <v>162</v>
      </c>
      <c r="I84" s="37"/>
      <c r="J84" s="37"/>
      <c r="K84" s="38">
        <f>K86+K89+K92</f>
        <v>204.6</v>
      </c>
    </row>
    <row r="85" spans="1:11">
      <c r="A85" s="11" t="s">
        <v>163</v>
      </c>
      <c r="B85" s="25"/>
      <c r="C85" s="25"/>
      <c r="D85" s="25"/>
      <c r="E85" s="25"/>
      <c r="F85" s="26"/>
      <c r="G85" s="27"/>
      <c r="H85" s="27"/>
      <c r="I85" s="27"/>
      <c r="J85" s="27"/>
      <c r="K85" s="28"/>
    </row>
    <row r="86" spans="1:11">
      <c r="A86" s="11" t="s">
        <v>164</v>
      </c>
      <c r="B86" s="66"/>
      <c r="C86" s="66"/>
      <c r="D86" s="66"/>
      <c r="E86" s="66"/>
      <c r="F86" s="67"/>
      <c r="G86" s="37" t="s">
        <v>165</v>
      </c>
      <c r="H86" s="37" t="s">
        <v>162</v>
      </c>
      <c r="I86" s="37" t="s">
        <v>166</v>
      </c>
      <c r="J86" s="37"/>
      <c r="K86" s="38">
        <f>K87</f>
        <v>121.5</v>
      </c>
    </row>
    <row r="87" spans="1:11">
      <c r="A87" s="29" t="s">
        <v>103</v>
      </c>
      <c r="B87" s="66"/>
      <c r="C87" s="66"/>
      <c r="D87" s="66"/>
      <c r="E87" s="66"/>
      <c r="F87" s="67"/>
      <c r="G87" s="27" t="s">
        <v>112</v>
      </c>
      <c r="H87" s="27" t="s">
        <v>162</v>
      </c>
      <c r="I87" s="27" t="s">
        <v>166</v>
      </c>
      <c r="J87" s="27" t="s">
        <v>104</v>
      </c>
      <c r="K87" s="28">
        <v>121.5</v>
      </c>
    </row>
    <row r="88" spans="1:11">
      <c r="A88" s="11" t="s">
        <v>163</v>
      </c>
      <c r="B88" s="25"/>
      <c r="C88" s="25"/>
      <c r="D88" s="25"/>
      <c r="E88" s="25"/>
      <c r="F88" s="26"/>
      <c r="G88" s="27"/>
      <c r="H88" s="27"/>
      <c r="I88" s="27"/>
      <c r="J88" s="27"/>
      <c r="K88" s="28"/>
    </row>
    <row r="89" spans="1:11">
      <c r="A89" s="11" t="s">
        <v>164</v>
      </c>
      <c r="B89" s="66"/>
      <c r="C89" s="66"/>
      <c r="D89" s="66"/>
      <c r="E89" s="66"/>
      <c r="F89" s="67"/>
      <c r="G89" s="37" t="s">
        <v>165</v>
      </c>
      <c r="H89" s="37" t="s">
        <v>162</v>
      </c>
      <c r="I89" s="37" t="s">
        <v>167</v>
      </c>
      <c r="J89" s="37"/>
      <c r="K89" s="38">
        <f>K90</f>
        <v>13.1</v>
      </c>
    </row>
    <row r="90" spans="1:11">
      <c r="A90" s="29" t="s">
        <v>103</v>
      </c>
      <c r="B90" s="66"/>
      <c r="C90" s="66"/>
      <c r="D90" s="66"/>
      <c r="E90" s="66"/>
      <c r="F90" s="67"/>
      <c r="G90" s="27" t="s">
        <v>112</v>
      </c>
      <c r="H90" s="27" t="s">
        <v>162</v>
      </c>
      <c r="I90" s="71" t="s">
        <v>167</v>
      </c>
      <c r="J90" s="27" t="s">
        <v>104</v>
      </c>
      <c r="K90" s="28">
        <f>12.2+0.9</f>
        <v>13.1</v>
      </c>
    </row>
    <row r="91" spans="1:11">
      <c r="A91" s="11" t="s">
        <v>168</v>
      </c>
      <c r="B91" s="66"/>
      <c r="C91" s="66"/>
      <c r="D91" s="66"/>
      <c r="E91" s="66"/>
      <c r="F91" s="67"/>
      <c r="G91" s="27"/>
      <c r="H91" s="27"/>
      <c r="I91" s="71"/>
      <c r="J91" s="27"/>
      <c r="K91" s="28"/>
    </row>
    <row r="92" spans="1:11">
      <c r="A92" s="11" t="s">
        <v>169</v>
      </c>
      <c r="B92" s="66"/>
      <c r="C92" s="66"/>
      <c r="D92" s="66"/>
      <c r="E92" s="66"/>
      <c r="F92" s="67"/>
      <c r="G92" s="37" t="s">
        <v>165</v>
      </c>
      <c r="H92" s="37" t="s">
        <v>162</v>
      </c>
      <c r="I92" s="72" t="s">
        <v>170</v>
      </c>
      <c r="J92" s="37"/>
      <c r="K92" s="38">
        <f>K93</f>
        <v>70</v>
      </c>
    </row>
    <row r="93" spans="1:11">
      <c r="A93" s="29" t="s">
        <v>103</v>
      </c>
      <c r="B93" s="66"/>
      <c r="C93" s="66"/>
      <c r="D93" s="66"/>
      <c r="E93" s="66"/>
      <c r="F93" s="67"/>
      <c r="G93" s="27" t="s">
        <v>165</v>
      </c>
      <c r="H93" s="27" t="s">
        <v>162</v>
      </c>
      <c r="I93" s="71" t="s">
        <v>170</v>
      </c>
      <c r="J93" s="27" t="s">
        <v>104</v>
      </c>
      <c r="K93" s="28">
        <v>70</v>
      </c>
    </row>
    <row r="94" spans="1:11">
      <c r="A94" s="11"/>
      <c r="B94" s="4"/>
      <c r="C94" s="4"/>
      <c r="D94" s="4"/>
      <c r="E94" s="4"/>
      <c r="F94" s="14"/>
      <c r="G94" s="30"/>
      <c r="H94" s="30"/>
      <c r="I94" s="30"/>
      <c r="J94" s="30"/>
      <c r="K94" s="31"/>
    </row>
    <row r="95" spans="1:11">
      <c r="A95" s="36" t="s">
        <v>37</v>
      </c>
      <c r="B95" s="3"/>
      <c r="C95" s="3"/>
      <c r="D95" s="3"/>
      <c r="E95" s="3"/>
      <c r="F95" s="21"/>
      <c r="G95" s="37" t="s">
        <v>120</v>
      </c>
      <c r="H95" s="37"/>
      <c r="I95" s="37"/>
      <c r="J95" s="37"/>
      <c r="K95" s="38">
        <f>K96+K99</f>
        <v>700</v>
      </c>
    </row>
    <row r="96" spans="1:11">
      <c r="A96" s="36" t="s">
        <v>39</v>
      </c>
      <c r="B96" s="32"/>
      <c r="C96" s="32"/>
      <c r="D96" s="32"/>
      <c r="E96" s="32"/>
      <c r="F96" s="33"/>
      <c r="G96" s="37" t="s">
        <v>120</v>
      </c>
      <c r="H96" s="37" t="s">
        <v>97</v>
      </c>
      <c r="I96" s="37"/>
      <c r="J96" s="37"/>
      <c r="K96" s="38">
        <f>K97</f>
        <v>300</v>
      </c>
    </row>
    <row r="97" spans="1:11">
      <c r="A97" s="36" t="s">
        <v>171</v>
      </c>
      <c r="B97" s="32"/>
      <c r="C97" s="32"/>
      <c r="D97" s="32"/>
      <c r="E97" s="32"/>
      <c r="F97" s="33"/>
      <c r="G97" s="37" t="s">
        <v>120</v>
      </c>
      <c r="H97" s="37" t="s">
        <v>97</v>
      </c>
      <c r="I97" s="37" t="s">
        <v>172</v>
      </c>
      <c r="J97" s="37"/>
      <c r="K97" s="38">
        <f>K98</f>
        <v>300</v>
      </c>
    </row>
    <row r="98" spans="1:11">
      <c r="A98" s="46" t="s">
        <v>103</v>
      </c>
      <c r="B98" s="32"/>
      <c r="C98" s="32"/>
      <c r="D98" s="32"/>
      <c r="E98" s="32"/>
      <c r="F98" s="33"/>
      <c r="G98" s="27" t="s">
        <v>120</v>
      </c>
      <c r="H98" s="27" t="s">
        <v>97</v>
      </c>
      <c r="I98" s="27" t="s">
        <v>172</v>
      </c>
      <c r="J98" s="27" t="s">
        <v>104</v>
      </c>
      <c r="K98" s="28">
        <f>400-300+200</f>
        <v>300</v>
      </c>
    </row>
    <row r="99" spans="1:11">
      <c r="A99" s="36" t="s">
        <v>41</v>
      </c>
      <c r="B99" s="32"/>
      <c r="C99" s="32"/>
      <c r="D99" s="32"/>
      <c r="E99" s="32"/>
      <c r="F99" s="33"/>
      <c r="G99" s="37" t="s">
        <v>120</v>
      </c>
      <c r="H99" s="37" t="s">
        <v>106</v>
      </c>
      <c r="I99" s="37"/>
      <c r="J99" s="37"/>
      <c r="K99" s="38">
        <f>K100</f>
        <v>400</v>
      </c>
    </row>
    <row r="100" spans="1:11">
      <c r="A100" s="36" t="s">
        <v>41</v>
      </c>
      <c r="B100" s="32"/>
      <c r="C100" s="32"/>
      <c r="D100" s="32"/>
      <c r="E100" s="32"/>
      <c r="F100" s="33"/>
      <c r="G100" s="37" t="s">
        <v>120</v>
      </c>
      <c r="H100" s="37" t="s">
        <v>106</v>
      </c>
      <c r="I100" s="37" t="s">
        <v>173</v>
      </c>
      <c r="J100" s="37"/>
      <c r="K100" s="38">
        <f>K102</f>
        <v>400</v>
      </c>
    </row>
    <row r="101" spans="1:11">
      <c r="A101" s="36" t="s">
        <v>174</v>
      </c>
      <c r="B101" s="32"/>
      <c r="C101" s="32"/>
      <c r="D101" s="32"/>
      <c r="E101" s="32"/>
      <c r="F101" s="33"/>
      <c r="G101" s="37"/>
      <c r="H101" s="37"/>
      <c r="I101" s="37"/>
      <c r="J101" s="37"/>
      <c r="K101" s="38"/>
    </row>
    <row r="102" spans="1:11">
      <c r="A102" s="36" t="s">
        <v>175</v>
      </c>
      <c r="B102" s="32"/>
      <c r="C102" s="32"/>
      <c r="D102" s="32"/>
      <c r="E102" s="32"/>
      <c r="F102" s="33"/>
      <c r="G102" s="37" t="s">
        <v>120</v>
      </c>
      <c r="H102" s="37" t="s">
        <v>106</v>
      </c>
      <c r="I102" s="37" t="s">
        <v>176</v>
      </c>
      <c r="J102" s="37"/>
      <c r="K102" s="38">
        <f>K103</f>
        <v>400</v>
      </c>
    </row>
    <row r="103" spans="1:11">
      <c r="A103" s="29" t="s">
        <v>103</v>
      </c>
      <c r="B103" s="32"/>
      <c r="C103" s="32"/>
      <c r="D103" s="32"/>
      <c r="E103" s="32"/>
      <c r="F103" s="33"/>
      <c r="G103" s="34" t="s">
        <v>120</v>
      </c>
      <c r="H103" s="34" t="s">
        <v>106</v>
      </c>
      <c r="I103" s="34" t="s">
        <v>176</v>
      </c>
      <c r="J103" s="34" t="s">
        <v>104</v>
      </c>
      <c r="K103" s="35">
        <f>700-300</f>
        <v>400</v>
      </c>
    </row>
    <row r="104" spans="1:11">
      <c r="A104" s="29"/>
      <c r="B104" s="32"/>
      <c r="C104" s="32"/>
      <c r="D104" s="32"/>
      <c r="E104" s="32"/>
      <c r="F104" s="33"/>
      <c r="G104" s="34"/>
      <c r="H104" s="34"/>
      <c r="I104" s="34"/>
      <c r="J104" s="34"/>
      <c r="K104" s="35"/>
    </row>
    <row r="105" spans="1:11">
      <c r="A105" s="20" t="s">
        <v>43</v>
      </c>
      <c r="B105" s="3"/>
      <c r="C105" s="3"/>
      <c r="D105" s="3"/>
      <c r="E105" s="3"/>
      <c r="F105" s="21"/>
      <c r="G105" s="22" t="s">
        <v>177</v>
      </c>
      <c r="H105" s="22"/>
      <c r="I105" s="22"/>
      <c r="J105" s="22"/>
      <c r="K105" s="23">
        <f>K106+K127+K197+K190</f>
        <v>396181.6</v>
      </c>
    </row>
    <row r="106" spans="1:11">
      <c r="A106" s="36" t="s">
        <v>178</v>
      </c>
      <c r="B106" s="66"/>
      <c r="C106" s="66"/>
      <c r="D106" s="66"/>
      <c r="E106" s="66"/>
      <c r="F106" s="67"/>
      <c r="G106" s="37" t="s">
        <v>177</v>
      </c>
      <c r="H106" s="37" t="s">
        <v>94</v>
      </c>
      <c r="I106" s="37"/>
      <c r="J106" s="37"/>
      <c r="K106" s="38">
        <f>K107+K122+K125+K118</f>
        <v>49682.400000000001</v>
      </c>
    </row>
    <row r="107" spans="1:11">
      <c r="A107" s="36" t="s">
        <v>179</v>
      </c>
      <c r="B107" s="66"/>
      <c r="C107" s="66"/>
      <c r="D107" s="66"/>
      <c r="E107" s="66"/>
      <c r="F107" s="67"/>
      <c r="G107" s="37" t="s">
        <v>177</v>
      </c>
      <c r="H107" s="37" t="s">
        <v>94</v>
      </c>
      <c r="I107" s="37" t="s">
        <v>180</v>
      </c>
      <c r="J107" s="37"/>
      <c r="K107" s="38">
        <f>K108+K113+K110</f>
        <v>21526.400000000001</v>
      </c>
    </row>
    <row r="108" spans="1:11">
      <c r="A108" s="36" t="s">
        <v>181</v>
      </c>
      <c r="B108" s="66"/>
      <c r="C108" s="66"/>
      <c r="D108" s="66"/>
      <c r="E108" s="66"/>
      <c r="F108" s="67"/>
      <c r="G108" s="37" t="s">
        <v>177</v>
      </c>
      <c r="H108" s="37" t="s">
        <v>94</v>
      </c>
      <c r="I108" s="37" t="s">
        <v>182</v>
      </c>
      <c r="J108" s="37"/>
      <c r="K108" s="38">
        <f>K109</f>
        <v>20262.2</v>
      </c>
    </row>
    <row r="109" spans="1:11">
      <c r="A109" s="73" t="s">
        <v>183</v>
      </c>
      <c r="B109" s="25"/>
      <c r="C109" s="25"/>
      <c r="D109" s="25"/>
      <c r="E109" s="25"/>
      <c r="F109" s="26"/>
      <c r="G109" s="27" t="s">
        <v>177</v>
      </c>
      <c r="H109" s="27" t="s">
        <v>94</v>
      </c>
      <c r="I109" s="27" t="s">
        <v>182</v>
      </c>
      <c r="J109" s="71" t="s">
        <v>184</v>
      </c>
      <c r="K109" s="28">
        <f>15442.2+2375.6-171+3915.4-1300</f>
        <v>20262.2</v>
      </c>
    </row>
    <row r="110" spans="1:11">
      <c r="A110" s="36" t="s">
        <v>185</v>
      </c>
      <c r="B110" s="25"/>
      <c r="C110" s="25"/>
      <c r="D110" s="25"/>
      <c r="E110" s="25"/>
      <c r="F110" s="26"/>
      <c r="G110" s="37" t="s">
        <v>177</v>
      </c>
      <c r="H110" s="37" t="s">
        <v>94</v>
      </c>
      <c r="I110" s="37" t="s">
        <v>182</v>
      </c>
      <c r="J110" s="37"/>
      <c r="K110" s="38">
        <f>K111</f>
        <v>264.2</v>
      </c>
    </row>
    <row r="111" spans="1:11">
      <c r="A111" s="73" t="s">
        <v>183</v>
      </c>
      <c r="B111" s="25"/>
      <c r="C111" s="25"/>
      <c r="D111" s="25"/>
      <c r="E111" s="25"/>
      <c r="F111" s="26"/>
      <c r="G111" s="27" t="s">
        <v>177</v>
      </c>
      <c r="H111" s="27" t="s">
        <v>94</v>
      </c>
      <c r="I111" s="27" t="s">
        <v>182</v>
      </c>
      <c r="J111" s="71" t="s">
        <v>184</v>
      </c>
      <c r="K111" s="28">
        <f>270+10-15.8</f>
        <v>264.2</v>
      </c>
    </row>
    <row r="112" spans="1:11">
      <c r="A112" s="36" t="s">
        <v>186</v>
      </c>
      <c r="B112" s="25"/>
      <c r="C112" s="25"/>
      <c r="D112" s="25"/>
      <c r="E112" s="25"/>
      <c r="F112" s="26"/>
      <c r="G112" s="27"/>
      <c r="H112" s="27"/>
      <c r="I112" s="27"/>
      <c r="J112" s="71"/>
      <c r="K112" s="28"/>
    </row>
    <row r="113" spans="1:11">
      <c r="A113" s="36" t="s">
        <v>187</v>
      </c>
      <c r="B113" s="25"/>
      <c r="C113" s="25"/>
      <c r="D113" s="25"/>
      <c r="E113" s="25"/>
      <c r="F113" s="26"/>
      <c r="G113" s="37" t="s">
        <v>177</v>
      </c>
      <c r="H113" s="37" t="s">
        <v>94</v>
      </c>
      <c r="I113" s="37" t="s">
        <v>188</v>
      </c>
      <c r="J113" s="72"/>
      <c r="K113" s="38">
        <f>K115</f>
        <v>1000</v>
      </c>
    </row>
    <row r="114" spans="1:11">
      <c r="A114" s="36" t="s">
        <v>189</v>
      </c>
      <c r="B114" s="25"/>
      <c r="C114" s="25"/>
      <c r="D114" s="25"/>
      <c r="E114" s="25"/>
      <c r="F114" s="26"/>
      <c r="G114" s="37"/>
      <c r="H114" s="37"/>
      <c r="I114" s="37"/>
      <c r="J114" s="72"/>
      <c r="K114" s="38"/>
    </row>
    <row r="115" spans="1:11">
      <c r="A115" s="36" t="s">
        <v>190</v>
      </c>
      <c r="B115" s="25"/>
      <c r="C115" s="25"/>
      <c r="D115" s="25"/>
      <c r="E115" s="25"/>
      <c r="F115" s="26"/>
      <c r="G115" s="37" t="s">
        <v>177</v>
      </c>
      <c r="H115" s="37" t="s">
        <v>94</v>
      </c>
      <c r="I115" s="37" t="s">
        <v>191</v>
      </c>
      <c r="J115" s="72"/>
      <c r="K115" s="38">
        <f>K116</f>
        <v>1000</v>
      </c>
    </row>
    <row r="116" spans="1:11">
      <c r="A116" s="29" t="s">
        <v>103</v>
      </c>
      <c r="B116" s="25"/>
      <c r="C116" s="25"/>
      <c r="D116" s="25"/>
      <c r="E116" s="25"/>
      <c r="F116" s="26"/>
      <c r="G116" s="27" t="s">
        <v>177</v>
      </c>
      <c r="H116" s="27" t="s">
        <v>94</v>
      </c>
      <c r="I116" s="27" t="s">
        <v>191</v>
      </c>
      <c r="J116" s="71" t="s">
        <v>192</v>
      </c>
      <c r="K116" s="28">
        <v>1000</v>
      </c>
    </row>
    <row r="117" spans="1:11">
      <c r="A117" s="11" t="s">
        <v>193</v>
      </c>
      <c r="B117" s="66"/>
      <c r="C117" s="66"/>
      <c r="D117" s="66"/>
      <c r="E117" s="66"/>
      <c r="F117" s="67"/>
      <c r="G117" s="37"/>
      <c r="H117" s="37"/>
      <c r="I117" s="37"/>
      <c r="J117" s="72"/>
      <c r="K117" s="38"/>
    </row>
    <row r="118" spans="1:11">
      <c r="A118" s="11" t="s">
        <v>194</v>
      </c>
      <c r="B118" s="66"/>
      <c r="C118" s="66"/>
      <c r="D118" s="66"/>
      <c r="E118" s="66"/>
      <c r="F118" s="67"/>
      <c r="G118" s="37" t="s">
        <v>177</v>
      </c>
      <c r="H118" s="37" t="s">
        <v>94</v>
      </c>
      <c r="I118" s="37" t="s">
        <v>195</v>
      </c>
      <c r="J118" s="72"/>
      <c r="K118" s="38">
        <f>K119</f>
        <v>20000</v>
      </c>
    </row>
    <row r="119" spans="1:11">
      <c r="A119" s="29" t="s">
        <v>103</v>
      </c>
      <c r="B119" s="25"/>
      <c r="C119" s="25"/>
      <c r="D119" s="25"/>
      <c r="E119" s="25"/>
      <c r="F119" s="26"/>
      <c r="G119" s="27" t="s">
        <v>177</v>
      </c>
      <c r="H119" s="27" t="s">
        <v>94</v>
      </c>
      <c r="I119" s="27" t="s">
        <v>195</v>
      </c>
      <c r="J119" s="71" t="s">
        <v>192</v>
      </c>
      <c r="K119" s="28">
        <v>20000</v>
      </c>
    </row>
    <row r="120" spans="1:11">
      <c r="A120" s="36" t="s">
        <v>196</v>
      </c>
      <c r="B120" s="25"/>
      <c r="C120" s="25"/>
      <c r="D120" s="25"/>
      <c r="E120" s="25"/>
      <c r="F120" s="26"/>
      <c r="G120" s="27"/>
      <c r="H120" s="27"/>
      <c r="I120" s="27"/>
      <c r="J120" s="71"/>
      <c r="K120" s="28"/>
    </row>
    <row r="121" spans="1:11">
      <c r="A121" s="36" t="s">
        <v>197</v>
      </c>
      <c r="B121" s="25"/>
      <c r="C121" s="25"/>
      <c r="D121" s="25"/>
      <c r="E121" s="25"/>
      <c r="F121" s="26"/>
      <c r="G121" s="27"/>
      <c r="H121" s="27"/>
      <c r="I121" s="27"/>
      <c r="J121" s="71"/>
      <c r="K121" s="28"/>
    </row>
    <row r="122" spans="1:11">
      <c r="A122" s="36" t="s">
        <v>198</v>
      </c>
      <c r="B122" s="25"/>
      <c r="C122" s="25"/>
      <c r="D122" s="25"/>
      <c r="E122" s="25"/>
      <c r="F122" s="26"/>
      <c r="G122" s="37" t="s">
        <v>177</v>
      </c>
      <c r="H122" s="37" t="s">
        <v>94</v>
      </c>
      <c r="I122" s="37" t="s">
        <v>199</v>
      </c>
      <c r="J122" s="37"/>
      <c r="K122" s="38">
        <f>K123</f>
        <v>7985</v>
      </c>
    </row>
    <row r="123" spans="1:11">
      <c r="A123" s="73" t="s">
        <v>183</v>
      </c>
      <c r="B123" s="25"/>
      <c r="C123" s="25"/>
      <c r="D123" s="25"/>
      <c r="E123" s="25"/>
      <c r="F123" s="26"/>
      <c r="G123" s="71" t="s">
        <v>177</v>
      </c>
      <c r="H123" s="71" t="s">
        <v>94</v>
      </c>
      <c r="I123" s="71" t="s">
        <v>199</v>
      </c>
      <c r="J123" s="71" t="s">
        <v>184</v>
      </c>
      <c r="K123" s="28">
        <f>2000+7000-1015</f>
        <v>7985</v>
      </c>
    </row>
    <row r="124" spans="1:11">
      <c r="A124" s="74" t="s">
        <v>200</v>
      </c>
      <c r="B124" s="25"/>
      <c r="C124" s="25"/>
      <c r="D124" s="25"/>
      <c r="E124" s="25"/>
      <c r="F124" s="26"/>
      <c r="G124" s="71"/>
      <c r="H124" s="71"/>
      <c r="I124" s="71"/>
      <c r="J124" s="71"/>
      <c r="K124" s="28"/>
    </row>
    <row r="125" spans="1:11">
      <c r="A125" s="74" t="s">
        <v>201</v>
      </c>
      <c r="B125" s="25"/>
      <c r="C125" s="25"/>
      <c r="D125" s="25"/>
      <c r="E125" s="25"/>
      <c r="F125" s="26"/>
      <c r="G125" s="72" t="s">
        <v>202</v>
      </c>
      <c r="H125" s="72" t="s">
        <v>94</v>
      </c>
      <c r="I125" s="72" t="s">
        <v>203</v>
      </c>
      <c r="J125" s="72"/>
      <c r="K125" s="38">
        <f>K126</f>
        <v>171</v>
      </c>
    </row>
    <row r="126" spans="1:11">
      <c r="A126" s="73" t="s">
        <v>183</v>
      </c>
      <c r="B126" s="25"/>
      <c r="C126" s="25"/>
      <c r="D126" s="25"/>
      <c r="E126" s="25"/>
      <c r="F126" s="26"/>
      <c r="G126" s="71" t="s">
        <v>177</v>
      </c>
      <c r="H126" s="71" t="s">
        <v>94</v>
      </c>
      <c r="I126" s="71" t="s">
        <v>203</v>
      </c>
      <c r="J126" s="71" t="s">
        <v>184</v>
      </c>
      <c r="K126" s="28">
        <v>171</v>
      </c>
    </row>
    <row r="127" spans="1:11">
      <c r="A127" s="36" t="s">
        <v>47</v>
      </c>
      <c r="B127" s="66"/>
      <c r="C127" s="66"/>
      <c r="D127" s="66"/>
      <c r="E127" s="66"/>
      <c r="F127" s="67"/>
      <c r="G127" s="37" t="s">
        <v>177</v>
      </c>
      <c r="H127" s="37" t="s">
        <v>97</v>
      </c>
      <c r="I127" s="37"/>
      <c r="J127" s="37"/>
      <c r="K127" s="38">
        <f>K129+K164+K148+K151+K154+K157+K160+K172+K145+K175+K178+K181+K162+K184</f>
        <v>333923.39999999997</v>
      </c>
    </row>
    <row r="128" spans="1:11">
      <c r="A128" s="36" t="s">
        <v>204</v>
      </c>
      <c r="B128" s="66"/>
      <c r="C128" s="66"/>
      <c r="D128" s="66"/>
      <c r="E128" s="66"/>
      <c r="F128" s="67"/>
      <c r="G128" s="37"/>
      <c r="H128" s="37"/>
      <c r="I128" s="37"/>
      <c r="J128" s="37"/>
      <c r="K128" s="38"/>
    </row>
    <row r="129" spans="1:11">
      <c r="A129" s="36" t="s">
        <v>205</v>
      </c>
      <c r="B129" s="66"/>
      <c r="C129" s="66"/>
      <c r="D129" s="66"/>
      <c r="E129" s="66"/>
      <c r="F129" s="67"/>
      <c r="G129" s="37" t="s">
        <v>177</v>
      </c>
      <c r="H129" s="37" t="s">
        <v>97</v>
      </c>
      <c r="I129" s="37" t="s">
        <v>206</v>
      </c>
      <c r="J129" s="37"/>
      <c r="K129" s="38">
        <f>K130+K135+K132</f>
        <v>24119.3</v>
      </c>
    </row>
    <row r="130" spans="1:11">
      <c r="A130" s="36" t="s">
        <v>181</v>
      </c>
      <c r="B130" s="66"/>
      <c r="C130" s="66"/>
      <c r="D130" s="66"/>
      <c r="E130" s="66"/>
      <c r="F130" s="67"/>
      <c r="G130" s="37" t="s">
        <v>177</v>
      </c>
      <c r="H130" s="37" t="s">
        <v>97</v>
      </c>
      <c r="I130" s="37" t="s">
        <v>207</v>
      </c>
      <c r="J130" s="37"/>
      <c r="K130" s="38">
        <f>K131</f>
        <v>18503.099999999999</v>
      </c>
    </row>
    <row r="131" spans="1:11">
      <c r="A131" s="73" t="s">
        <v>183</v>
      </c>
      <c r="B131" s="4"/>
      <c r="C131" s="4"/>
      <c r="D131" s="43"/>
      <c r="E131" s="43"/>
      <c r="F131" s="41"/>
      <c r="G131" s="42" t="s">
        <v>177</v>
      </c>
      <c r="H131" s="42" t="s">
        <v>97</v>
      </c>
      <c r="I131" s="42" t="s">
        <v>207</v>
      </c>
      <c r="J131" s="42" t="s">
        <v>184</v>
      </c>
      <c r="K131" s="35">
        <f>16880.1-855-544.8-200-600-53.9-1007-304-200+2487.9-100-70-102+328+52.8+251+40+1300+1200</f>
        <v>18503.099999999999</v>
      </c>
    </row>
    <row r="132" spans="1:11">
      <c r="A132" s="36" t="s">
        <v>185</v>
      </c>
      <c r="B132" s="4"/>
      <c r="C132" s="4"/>
      <c r="D132" s="43"/>
      <c r="E132" s="43"/>
      <c r="F132" s="41"/>
      <c r="G132" s="37" t="s">
        <v>177</v>
      </c>
      <c r="H132" s="37" t="s">
        <v>97</v>
      </c>
      <c r="I132" s="37" t="s">
        <v>207</v>
      </c>
      <c r="J132" s="37"/>
      <c r="K132" s="38">
        <f>K133</f>
        <v>984.2</v>
      </c>
    </row>
    <row r="133" spans="1:11">
      <c r="A133" s="73" t="s">
        <v>183</v>
      </c>
      <c r="B133" s="4"/>
      <c r="C133" s="4"/>
      <c r="D133" s="43"/>
      <c r="E133" s="43"/>
      <c r="F133" s="41"/>
      <c r="G133" s="42" t="s">
        <v>177</v>
      </c>
      <c r="H133" s="42" t="s">
        <v>97</v>
      </c>
      <c r="I133" s="42" t="s">
        <v>207</v>
      </c>
      <c r="J133" s="42" t="s">
        <v>184</v>
      </c>
      <c r="K133" s="35">
        <f>930.8+303.6-250-0.2</f>
        <v>984.2</v>
      </c>
    </row>
    <row r="134" spans="1:11">
      <c r="A134" s="36" t="s">
        <v>186</v>
      </c>
      <c r="B134" s="4"/>
      <c r="C134" s="4"/>
      <c r="D134" s="43"/>
      <c r="E134" s="43"/>
      <c r="F134" s="41"/>
      <c r="G134" s="42"/>
      <c r="H134" s="42"/>
      <c r="I134" s="42"/>
      <c r="J134" s="42"/>
      <c r="K134" s="35"/>
    </row>
    <row r="135" spans="1:11">
      <c r="A135" s="36" t="s">
        <v>187</v>
      </c>
      <c r="B135" s="4"/>
      <c r="C135" s="4"/>
      <c r="D135" s="43"/>
      <c r="E135" s="43"/>
      <c r="F135" s="41"/>
      <c r="G135" s="37" t="s">
        <v>177</v>
      </c>
      <c r="H135" s="37" t="s">
        <v>97</v>
      </c>
      <c r="I135" s="37" t="s">
        <v>188</v>
      </c>
      <c r="J135" s="37"/>
      <c r="K135" s="31">
        <f>K138+K142</f>
        <v>4632</v>
      </c>
    </row>
    <row r="136" spans="1:11">
      <c r="A136" s="36" t="s">
        <v>208</v>
      </c>
      <c r="B136" s="4"/>
      <c r="C136" s="4"/>
      <c r="D136" s="43"/>
      <c r="E136" s="43"/>
      <c r="F136" s="41"/>
      <c r="G136" s="37"/>
      <c r="H136" s="37"/>
      <c r="I136" s="37"/>
      <c r="J136" s="37"/>
      <c r="K136" s="31"/>
    </row>
    <row r="137" spans="1:11">
      <c r="A137" s="36" t="s">
        <v>209</v>
      </c>
      <c r="B137" s="4"/>
      <c r="C137" s="4"/>
      <c r="D137" s="43"/>
      <c r="E137" s="43"/>
      <c r="F137" s="41"/>
      <c r="G137" s="37"/>
      <c r="H137" s="37"/>
      <c r="I137" s="37"/>
      <c r="J137" s="37"/>
      <c r="K137" s="31"/>
    </row>
    <row r="138" spans="1:11">
      <c r="A138" s="36" t="s">
        <v>210</v>
      </c>
      <c r="B138" s="4"/>
      <c r="C138" s="4"/>
      <c r="D138" s="43"/>
      <c r="E138" s="43"/>
      <c r="F138" s="41"/>
      <c r="G138" s="37" t="s">
        <v>177</v>
      </c>
      <c r="H138" s="37" t="s">
        <v>97</v>
      </c>
      <c r="I138" s="37" t="s">
        <v>211</v>
      </c>
      <c r="J138" s="37"/>
      <c r="K138" s="31">
        <f>K139</f>
        <v>3632</v>
      </c>
    </row>
    <row r="139" spans="1:11">
      <c r="A139" s="29" t="s">
        <v>103</v>
      </c>
      <c r="B139" s="4"/>
      <c r="C139" s="4"/>
      <c r="D139" s="43"/>
      <c r="E139" s="43"/>
      <c r="F139" s="41"/>
      <c r="G139" s="42" t="s">
        <v>177</v>
      </c>
      <c r="H139" s="42" t="s">
        <v>97</v>
      </c>
      <c r="I139" s="42" t="s">
        <v>211</v>
      </c>
      <c r="J139" s="42" t="s">
        <v>192</v>
      </c>
      <c r="K139" s="35">
        <f>2632+1000</f>
        <v>3632</v>
      </c>
    </row>
    <row r="140" spans="1:11">
      <c r="A140" s="36" t="s">
        <v>208</v>
      </c>
      <c r="B140" s="4"/>
      <c r="C140" s="4"/>
      <c r="D140" s="43"/>
      <c r="E140" s="43"/>
      <c r="F140" s="41"/>
      <c r="G140" s="42"/>
      <c r="H140" s="42"/>
      <c r="I140" s="42"/>
      <c r="J140" s="42"/>
      <c r="K140" s="35"/>
    </row>
    <row r="141" spans="1:11">
      <c r="A141" s="36" t="s">
        <v>209</v>
      </c>
      <c r="B141" s="4"/>
      <c r="C141" s="4"/>
      <c r="D141" s="43"/>
      <c r="E141" s="43"/>
      <c r="F141" s="41"/>
      <c r="G141" s="42"/>
      <c r="H141" s="42"/>
      <c r="I141" s="42"/>
      <c r="J141" s="42"/>
      <c r="K141" s="35"/>
    </row>
    <row r="142" spans="1:11">
      <c r="A142" s="36" t="s">
        <v>212</v>
      </c>
      <c r="B142" s="4"/>
      <c r="C142" s="4"/>
      <c r="D142" s="43"/>
      <c r="E142" s="43"/>
      <c r="F142" s="41"/>
      <c r="G142" s="37" t="s">
        <v>177</v>
      </c>
      <c r="H142" s="37" t="s">
        <v>97</v>
      </c>
      <c r="I142" s="37" t="s">
        <v>211</v>
      </c>
      <c r="J142" s="37"/>
      <c r="K142" s="31">
        <f>K143</f>
        <v>1000</v>
      </c>
    </row>
    <row r="143" spans="1:11">
      <c r="A143" s="29" t="s">
        <v>103</v>
      </c>
      <c r="B143" s="4"/>
      <c r="C143" s="4"/>
      <c r="D143" s="43"/>
      <c r="E143" s="43"/>
      <c r="F143" s="41"/>
      <c r="G143" s="42" t="s">
        <v>177</v>
      </c>
      <c r="H143" s="42" t="s">
        <v>97</v>
      </c>
      <c r="I143" s="42" t="s">
        <v>211</v>
      </c>
      <c r="J143" s="42" t="s">
        <v>192</v>
      </c>
      <c r="K143" s="35">
        <v>1000</v>
      </c>
    </row>
    <row r="144" spans="1:11">
      <c r="A144" s="11" t="s">
        <v>213</v>
      </c>
      <c r="B144" s="4"/>
      <c r="C144" s="4"/>
      <c r="D144" s="3"/>
      <c r="E144" s="3"/>
      <c r="F144" s="21"/>
      <c r="G144" s="22"/>
      <c r="H144" s="22"/>
      <c r="I144" s="22"/>
      <c r="J144" s="22"/>
      <c r="K144" s="31"/>
    </row>
    <row r="145" spans="1:11">
      <c r="A145" s="11" t="s">
        <v>214</v>
      </c>
      <c r="B145" s="4"/>
      <c r="C145" s="4"/>
      <c r="D145" s="3"/>
      <c r="E145" s="3"/>
      <c r="F145" s="21"/>
      <c r="G145" s="22" t="s">
        <v>177</v>
      </c>
      <c r="H145" s="22" t="s">
        <v>97</v>
      </c>
      <c r="I145" s="22" t="s">
        <v>215</v>
      </c>
      <c r="J145" s="22"/>
      <c r="K145" s="31">
        <f>K146</f>
        <v>3200</v>
      </c>
    </row>
    <row r="146" spans="1:11">
      <c r="A146" s="29" t="s">
        <v>183</v>
      </c>
      <c r="B146" s="4"/>
      <c r="C146" s="4"/>
      <c r="D146" s="43"/>
      <c r="E146" s="43"/>
      <c r="F146" s="41"/>
      <c r="G146" s="42" t="s">
        <v>177</v>
      </c>
      <c r="H146" s="42" t="s">
        <v>97</v>
      </c>
      <c r="I146" s="42" t="s">
        <v>215</v>
      </c>
      <c r="J146" s="42" t="s">
        <v>184</v>
      </c>
      <c r="K146" s="35">
        <v>3200</v>
      </c>
    </row>
    <row r="147" spans="1:11">
      <c r="A147" s="36" t="s">
        <v>204</v>
      </c>
      <c r="B147" s="66"/>
      <c r="C147" s="66"/>
      <c r="D147" s="66"/>
      <c r="E147" s="66"/>
      <c r="F147" s="67"/>
      <c r="G147" s="37"/>
      <c r="H147" s="37"/>
      <c r="I147" s="37"/>
      <c r="J147" s="37"/>
      <c r="K147" s="38"/>
    </row>
    <row r="148" spans="1:11">
      <c r="A148" s="36" t="s">
        <v>205</v>
      </c>
      <c r="B148" s="66"/>
      <c r="C148" s="66"/>
      <c r="D148" s="66"/>
      <c r="E148" s="66"/>
      <c r="F148" s="67"/>
      <c r="G148" s="37" t="s">
        <v>177</v>
      </c>
      <c r="H148" s="37" t="s">
        <v>97</v>
      </c>
      <c r="I148" s="37" t="s">
        <v>216</v>
      </c>
      <c r="J148" s="37"/>
      <c r="K148" s="38">
        <f>K149</f>
        <v>159274</v>
      </c>
    </row>
    <row r="149" spans="1:11">
      <c r="A149" s="36" t="s">
        <v>217</v>
      </c>
      <c r="B149" s="66"/>
      <c r="C149" s="66"/>
      <c r="D149" s="66"/>
      <c r="E149" s="66"/>
      <c r="F149" s="67"/>
      <c r="G149" s="37" t="s">
        <v>177</v>
      </c>
      <c r="H149" s="37" t="s">
        <v>97</v>
      </c>
      <c r="I149" s="37" t="s">
        <v>216</v>
      </c>
      <c r="J149" s="37"/>
      <c r="K149" s="38">
        <f>K150</f>
        <v>159274</v>
      </c>
    </row>
    <row r="150" spans="1:11">
      <c r="A150" s="73" t="s">
        <v>183</v>
      </c>
      <c r="B150" s="4"/>
      <c r="C150" s="4"/>
      <c r="D150" s="43"/>
      <c r="E150" s="43"/>
      <c r="F150" s="41"/>
      <c r="G150" s="42" t="s">
        <v>177</v>
      </c>
      <c r="H150" s="42" t="s">
        <v>97</v>
      </c>
      <c r="I150" s="42" t="s">
        <v>216</v>
      </c>
      <c r="J150" s="42" t="s">
        <v>184</v>
      </c>
      <c r="K150" s="35">
        <f>133165.7+26108.3</f>
        <v>159274</v>
      </c>
    </row>
    <row r="151" spans="1:11">
      <c r="A151" s="74" t="s">
        <v>218</v>
      </c>
      <c r="B151" s="4"/>
      <c r="C151" s="4"/>
      <c r="D151" s="43"/>
      <c r="E151" s="43"/>
      <c r="F151" s="41"/>
      <c r="G151" s="22" t="s">
        <v>177</v>
      </c>
      <c r="H151" s="22" t="s">
        <v>97</v>
      </c>
      <c r="I151" s="22" t="s">
        <v>219</v>
      </c>
      <c r="J151" s="22"/>
      <c r="K151" s="31">
        <f>K152</f>
        <v>425</v>
      </c>
    </row>
    <row r="152" spans="1:11">
      <c r="A152" s="73" t="s">
        <v>183</v>
      </c>
      <c r="B152" s="4"/>
      <c r="C152" s="4"/>
      <c r="D152" s="43"/>
      <c r="E152" s="43"/>
      <c r="F152" s="41"/>
      <c r="G152" s="42" t="s">
        <v>177</v>
      </c>
      <c r="H152" s="42" t="s">
        <v>97</v>
      </c>
      <c r="I152" s="42" t="s">
        <v>219</v>
      </c>
      <c r="J152" s="42" t="s">
        <v>184</v>
      </c>
      <c r="K152" s="35">
        <f>855-430</f>
        <v>425</v>
      </c>
    </row>
    <row r="153" spans="1:11">
      <c r="A153" s="74" t="s">
        <v>220</v>
      </c>
      <c r="B153" s="4"/>
      <c r="C153" s="4"/>
      <c r="D153" s="43"/>
      <c r="E153" s="43"/>
      <c r="F153" s="41"/>
      <c r="G153" s="22"/>
      <c r="H153" s="22"/>
      <c r="I153" s="22"/>
      <c r="J153" s="22"/>
      <c r="K153" s="75"/>
    </row>
    <row r="154" spans="1:11">
      <c r="A154" s="74" t="s">
        <v>221</v>
      </c>
      <c r="B154" s="4"/>
      <c r="C154" s="4"/>
      <c r="D154" s="43"/>
      <c r="E154" s="43"/>
      <c r="F154" s="41"/>
      <c r="G154" s="22" t="s">
        <v>177</v>
      </c>
      <c r="H154" s="22" t="s">
        <v>97</v>
      </c>
      <c r="I154" s="22" t="s">
        <v>222</v>
      </c>
      <c r="J154" s="22"/>
      <c r="K154" s="51">
        <f>K155</f>
        <v>63.4</v>
      </c>
    </row>
    <row r="155" spans="1:11">
      <c r="A155" s="73" t="s">
        <v>183</v>
      </c>
      <c r="B155" s="4"/>
      <c r="C155" s="4"/>
      <c r="D155" s="43"/>
      <c r="E155" s="43"/>
      <c r="F155" s="41"/>
      <c r="G155" s="42" t="s">
        <v>177</v>
      </c>
      <c r="H155" s="42" t="s">
        <v>97</v>
      </c>
      <c r="I155" s="42" t="s">
        <v>222</v>
      </c>
      <c r="J155" s="42" t="s">
        <v>184</v>
      </c>
      <c r="K155" s="76">
        <v>63.4</v>
      </c>
    </row>
    <row r="156" spans="1:11">
      <c r="A156" s="74" t="s">
        <v>223</v>
      </c>
      <c r="B156" s="4"/>
      <c r="C156" s="4"/>
      <c r="D156" s="43"/>
      <c r="E156" s="43"/>
      <c r="F156" s="41"/>
      <c r="G156" s="42"/>
      <c r="H156" s="42"/>
      <c r="I156" s="42"/>
      <c r="J156" s="42"/>
      <c r="K156" s="76"/>
    </row>
    <row r="157" spans="1:11">
      <c r="A157" s="74" t="s">
        <v>224</v>
      </c>
      <c r="B157" s="4"/>
      <c r="C157" s="4"/>
      <c r="D157" s="43"/>
      <c r="E157" s="43"/>
      <c r="F157" s="41"/>
      <c r="G157" s="22" t="s">
        <v>177</v>
      </c>
      <c r="H157" s="22" t="s">
        <v>97</v>
      </c>
      <c r="I157" s="22" t="s">
        <v>225</v>
      </c>
      <c r="J157" s="22"/>
      <c r="K157" s="51">
        <f>K158</f>
        <v>544.79999999999995</v>
      </c>
    </row>
    <row r="158" spans="1:11">
      <c r="A158" s="73" t="s">
        <v>183</v>
      </c>
      <c r="B158" s="4"/>
      <c r="C158" s="4"/>
      <c r="D158" s="43"/>
      <c r="E158" s="43"/>
      <c r="F158" s="41"/>
      <c r="G158" s="42" t="s">
        <v>177</v>
      </c>
      <c r="H158" s="42" t="s">
        <v>97</v>
      </c>
      <c r="I158" s="42" t="s">
        <v>225</v>
      </c>
      <c r="J158" s="42" t="s">
        <v>184</v>
      </c>
      <c r="K158" s="76">
        <v>544.79999999999995</v>
      </c>
    </row>
    <row r="159" spans="1:11">
      <c r="A159" s="74" t="s">
        <v>200</v>
      </c>
      <c r="B159" s="4"/>
      <c r="C159" s="4"/>
      <c r="D159" s="43"/>
      <c r="E159" s="43"/>
      <c r="F159" s="41"/>
      <c r="G159" s="42"/>
      <c r="H159" s="42"/>
      <c r="I159" s="42"/>
      <c r="J159" s="42"/>
      <c r="K159" s="76"/>
    </row>
    <row r="160" spans="1:11">
      <c r="A160" s="74" t="s">
        <v>201</v>
      </c>
      <c r="B160" s="4"/>
      <c r="C160" s="4"/>
      <c r="D160" s="43"/>
      <c r="E160" s="43"/>
      <c r="F160" s="41"/>
      <c r="G160" s="22" t="s">
        <v>177</v>
      </c>
      <c r="H160" s="22" t="s">
        <v>97</v>
      </c>
      <c r="I160" s="22" t="s">
        <v>203</v>
      </c>
      <c r="J160" s="22"/>
      <c r="K160" s="51">
        <f>K161</f>
        <v>600</v>
      </c>
    </row>
    <row r="161" spans="1:11">
      <c r="A161" s="73" t="s">
        <v>183</v>
      </c>
      <c r="B161" s="4"/>
      <c r="C161" s="4"/>
      <c r="D161" s="43"/>
      <c r="E161" s="43"/>
      <c r="F161" s="41"/>
      <c r="G161" s="42" t="s">
        <v>177</v>
      </c>
      <c r="H161" s="42" t="s">
        <v>97</v>
      </c>
      <c r="I161" s="42" t="s">
        <v>203</v>
      </c>
      <c r="J161" s="42" t="s">
        <v>184</v>
      </c>
      <c r="K161" s="76">
        <v>600</v>
      </c>
    </row>
    <row r="162" spans="1:11">
      <c r="A162" s="74" t="s">
        <v>226</v>
      </c>
      <c r="B162" s="4"/>
      <c r="C162" s="4"/>
      <c r="D162" s="43"/>
      <c r="E162" s="43"/>
      <c r="F162" s="41"/>
      <c r="G162" s="22" t="s">
        <v>177</v>
      </c>
      <c r="H162" s="22" t="s">
        <v>97</v>
      </c>
      <c r="I162" s="22" t="s">
        <v>227</v>
      </c>
      <c r="J162" s="22"/>
      <c r="K162" s="51">
        <f>K163</f>
        <v>163.5</v>
      </c>
    </row>
    <row r="163" spans="1:11">
      <c r="A163" s="73" t="s">
        <v>183</v>
      </c>
      <c r="B163" s="4"/>
      <c r="C163" s="4"/>
      <c r="D163" s="43"/>
      <c r="E163" s="43"/>
      <c r="F163" s="41"/>
      <c r="G163" s="42" t="s">
        <v>177</v>
      </c>
      <c r="H163" s="42" t="s">
        <v>97</v>
      </c>
      <c r="I163" s="42" t="s">
        <v>227</v>
      </c>
      <c r="J163" s="42" t="s">
        <v>184</v>
      </c>
      <c r="K163" s="76">
        <v>163.5</v>
      </c>
    </row>
    <row r="164" spans="1:11">
      <c r="A164" s="36" t="s">
        <v>228</v>
      </c>
      <c r="B164" s="66"/>
      <c r="C164" s="66"/>
      <c r="D164" s="66"/>
      <c r="E164" s="66"/>
      <c r="F164" s="67"/>
      <c r="G164" s="37" t="s">
        <v>177</v>
      </c>
      <c r="H164" s="37" t="s">
        <v>97</v>
      </c>
      <c r="I164" s="37"/>
      <c r="J164" s="37"/>
      <c r="K164" s="38">
        <f>K167+K188+K165+K170</f>
        <v>17841.599999999999</v>
      </c>
    </row>
    <row r="165" spans="1:11">
      <c r="A165" s="36" t="s">
        <v>181</v>
      </c>
      <c r="B165" s="4"/>
      <c r="C165" s="4"/>
      <c r="D165" s="43"/>
      <c r="E165" s="43"/>
      <c r="F165" s="41"/>
      <c r="G165" s="37" t="s">
        <v>177</v>
      </c>
      <c r="H165" s="37" t="s">
        <v>97</v>
      </c>
      <c r="I165" s="37" t="s">
        <v>229</v>
      </c>
      <c r="J165" s="37"/>
      <c r="K165" s="38">
        <f>K166</f>
        <v>12863.699999999997</v>
      </c>
    </row>
    <row r="166" spans="1:11">
      <c r="A166" s="73" t="s">
        <v>183</v>
      </c>
      <c r="B166" s="4"/>
      <c r="C166" s="4"/>
      <c r="D166" s="43"/>
      <c r="E166" s="43"/>
      <c r="F166" s="41"/>
      <c r="G166" s="42" t="s">
        <v>177</v>
      </c>
      <c r="H166" s="42" t="s">
        <v>97</v>
      </c>
      <c r="I166" s="42" t="s">
        <v>229</v>
      </c>
      <c r="J166" s="42" t="s">
        <v>184</v>
      </c>
      <c r="K166" s="35">
        <f>8851.4+1190.3+237.9-80+2356.8+832.3+570-570+246+200+229-1200</f>
        <v>12863.699999999997</v>
      </c>
    </row>
    <row r="167" spans="1:11">
      <c r="A167" s="36" t="s">
        <v>185</v>
      </c>
      <c r="B167" s="4"/>
      <c r="C167" s="4"/>
      <c r="D167" s="43"/>
      <c r="E167" s="43"/>
      <c r="F167" s="41"/>
      <c r="G167" s="37" t="s">
        <v>177</v>
      </c>
      <c r="H167" s="37" t="s">
        <v>97</v>
      </c>
      <c r="I167" s="37" t="s">
        <v>229</v>
      </c>
      <c r="J167" s="37"/>
      <c r="K167" s="38">
        <f>K168</f>
        <v>426</v>
      </c>
    </row>
    <row r="168" spans="1:11">
      <c r="A168" s="73" t="s">
        <v>183</v>
      </c>
      <c r="B168" s="4"/>
      <c r="C168" s="4"/>
      <c r="D168" s="43"/>
      <c r="E168" s="43"/>
      <c r="F168" s="41"/>
      <c r="G168" s="42" t="s">
        <v>177</v>
      </c>
      <c r="H168" s="42" t="s">
        <v>97</v>
      </c>
      <c r="I168" s="42" t="s">
        <v>229</v>
      </c>
      <c r="J168" s="42" t="s">
        <v>184</v>
      </c>
      <c r="K168" s="35">
        <f>150+10+250+16</f>
        <v>426</v>
      </c>
    </row>
    <row r="169" spans="1:11">
      <c r="A169" s="11" t="s">
        <v>118</v>
      </c>
      <c r="B169" s="4"/>
      <c r="C169" s="4"/>
      <c r="D169" s="3"/>
      <c r="E169" s="3"/>
      <c r="F169" s="21"/>
      <c r="G169" s="22"/>
      <c r="H169" s="22"/>
      <c r="I169" s="22"/>
      <c r="J169" s="22"/>
      <c r="K169" s="31"/>
    </row>
    <row r="170" spans="1:11">
      <c r="A170" s="11" t="s">
        <v>119</v>
      </c>
      <c r="B170" s="4"/>
      <c r="C170" s="4"/>
      <c r="D170" s="3"/>
      <c r="E170" s="3"/>
      <c r="F170" s="21"/>
      <c r="G170" s="22" t="s">
        <v>177</v>
      </c>
      <c r="H170" s="22" t="s">
        <v>97</v>
      </c>
      <c r="I170" s="22" t="s">
        <v>229</v>
      </c>
      <c r="J170" s="22"/>
      <c r="K170" s="31">
        <f>K171</f>
        <v>29</v>
      </c>
    </row>
    <row r="171" spans="1:11">
      <c r="A171" s="73" t="s">
        <v>183</v>
      </c>
      <c r="B171" s="4"/>
      <c r="C171" s="4"/>
      <c r="D171" s="43"/>
      <c r="E171" s="43"/>
      <c r="F171" s="41"/>
      <c r="G171" s="42" t="s">
        <v>177</v>
      </c>
      <c r="H171" s="42" t="s">
        <v>97</v>
      </c>
      <c r="I171" s="42" t="s">
        <v>229</v>
      </c>
      <c r="J171" s="42" t="s">
        <v>184</v>
      </c>
      <c r="K171" s="35">
        <v>29</v>
      </c>
    </row>
    <row r="172" spans="1:11">
      <c r="A172" s="74" t="s">
        <v>230</v>
      </c>
      <c r="B172" s="4"/>
      <c r="C172" s="4"/>
      <c r="D172" s="3"/>
      <c r="E172" s="3"/>
      <c r="F172" s="21"/>
      <c r="G172" s="22" t="s">
        <v>177</v>
      </c>
      <c r="H172" s="22" t="s">
        <v>97</v>
      </c>
      <c r="I172" s="22" t="s">
        <v>231</v>
      </c>
      <c r="J172" s="22"/>
      <c r="K172" s="31">
        <f>K173</f>
        <v>2502.8000000000002</v>
      </c>
    </row>
    <row r="173" spans="1:11">
      <c r="A173" s="73" t="s">
        <v>183</v>
      </c>
      <c r="B173" s="4"/>
      <c r="C173" s="4"/>
      <c r="D173" s="43"/>
      <c r="E173" s="43"/>
      <c r="F173" s="41"/>
      <c r="G173" s="42" t="s">
        <v>177</v>
      </c>
      <c r="H173" s="42" t="s">
        <v>97</v>
      </c>
      <c r="I173" s="42" t="s">
        <v>231</v>
      </c>
      <c r="J173" s="42" t="s">
        <v>184</v>
      </c>
      <c r="K173" s="35">
        <v>2502.8000000000002</v>
      </c>
    </row>
    <row r="174" spans="1:11">
      <c r="A174" s="74" t="s">
        <v>232</v>
      </c>
      <c r="B174" s="4"/>
      <c r="C174" s="4"/>
      <c r="D174" s="3"/>
      <c r="E174" s="3"/>
      <c r="F174" s="21"/>
      <c r="G174" s="22"/>
      <c r="H174" s="22"/>
      <c r="I174" s="22"/>
      <c r="J174" s="22"/>
      <c r="K174" s="31"/>
    </row>
    <row r="175" spans="1:11">
      <c r="A175" s="74" t="s">
        <v>233</v>
      </c>
      <c r="B175" s="4"/>
      <c r="C175" s="4"/>
      <c r="D175" s="3"/>
      <c r="E175" s="3"/>
      <c r="F175" s="21"/>
      <c r="G175" s="22" t="s">
        <v>177</v>
      </c>
      <c r="H175" s="22" t="s">
        <v>97</v>
      </c>
      <c r="I175" s="22" t="s">
        <v>234</v>
      </c>
      <c r="J175" s="22"/>
      <c r="K175" s="31">
        <f>K176</f>
        <v>117985</v>
      </c>
    </row>
    <row r="176" spans="1:11">
      <c r="A176" s="73" t="s">
        <v>103</v>
      </c>
      <c r="B176" s="4"/>
      <c r="C176" s="4"/>
      <c r="D176" s="43"/>
      <c r="E176" s="43"/>
      <c r="F176" s="41"/>
      <c r="G176" s="42" t="s">
        <v>177</v>
      </c>
      <c r="H176" s="42" t="s">
        <v>97</v>
      </c>
      <c r="I176" s="42" t="s">
        <v>234</v>
      </c>
      <c r="J176" s="42" t="s">
        <v>192</v>
      </c>
      <c r="K176" s="35">
        <f>40000+4706.9+73278.1</f>
        <v>117985</v>
      </c>
    </row>
    <row r="177" spans="1:11">
      <c r="A177" s="74" t="s">
        <v>235</v>
      </c>
      <c r="B177" s="4"/>
      <c r="C177" s="4"/>
      <c r="D177" s="3"/>
      <c r="E177" s="3"/>
      <c r="F177" s="21"/>
      <c r="G177" s="22"/>
      <c r="H177" s="22"/>
      <c r="I177" s="22"/>
      <c r="J177" s="22"/>
      <c r="K177" s="31"/>
    </row>
    <row r="178" spans="1:11">
      <c r="A178" s="74" t="s">
        <v>236</v>
      </c>
      <c r="B178" s="4"/>
      <c r="C178" s="4"/>
      <c r="D178" s="3"/>
      <c r="E178" s="3"/>
      <c r="F178" s="21"/>
      <c r="G178" s="22" t="s">
        <v>177</v>
      </c>
      <c r="H178" s="22" t="s">
        <v>97</v>
      </c>
      <c r="I178" s="22" t="s">
        <v>237</v>
      </c>
      <c r="J178" s="22"/>
      <c r="K178" s="31">
        <f>K179</f>
        <v>1200</v>
      </c>
    </row>
    <row r="179" spans="1:11">
      <c r="A179" s="73" t="s">
        <v>183</v>
      </c>
      <c r="B179" s="4"/>
      <c r="C179" s="4"/>
      <c r="D179" s="43"/>
      <c r="E179" s="43"/>
      <c r="F179" s="41"/>
      <c r="G179" s="42" t="s">
        <v>177</v>
      </c>
      <c r="H179" s="42" t="s">
        <v>97</v>
      </c>
      <c r="I179" s="42" t="s">
        <v>237</v>
      </c>
      <c r="J179" s="42" t="s">
        <v>184</v>
      </c>
      <c r="K179" s="35">
        <v>1200</v>
      </c>
    </row>
    <row r="180" spans="1:11">
      <c r="A180" s="74" t="s">
        <v>238</v>
      </c>
      <c r="B180" s="4"/>
      <c r="C180" s="4"/>
      <c r="D180" s="3"/>
      <c r="E180" s="3"/>
      <c r="F180" s="21"/>
      <c r="G180" s="22"/>
      <c r="H180" s="22"/>
      <c r="I180" s="22"/>
      <c r="J180" s="22"/>
      <c r="K180" s="31"/>
    </row>
    <row r="181" spans="1:11">
      <c r="A181" s="74" t="s">
        <v>239</v>
      </c>
      <c r="B181" s="4"/>
      <c r="C181" s="4"/>
      <c r="D181" s="3"/>
      <c r="E181" s="3"/>
      <c r="F181" s="21"/>
      <c r="G181" s="22" t="s">
        <v>177</v>
      </c>
      <c r="H181" s="22" t="s">
        <v>97</v>
      </c>
      <c r="I181" s="22" t="s">
        <v>240</v>
      </c>
      <c r="J181" s="22"/>
      <c r="K181" s="31">
        <f>K182</f>
        <v>5529</v>
      </c>
    </row>
    <row r="182" spans="1:11">
      <c r="A182" s="73" t="s">
        <v>183</v>
      </c>
      <c r="B182" s="4"/>
      <c r="C182" s="4"/>
      <c r="D182" s="43"/>
      <c r="E182" s="43"/>
      <c r="F182" s="41"/>
      <c r="G182" s="42" t="s">
        <v>177</v>
      </c>
      <c r="H182" s="42" t="s">
        <v>97</v>
      </c>
      <c r="I182" s="42" t="s">
        <v>240</v>
      </c>
      <c r="J182" s="42" t="s">
        <v>184</v>
      </c>
      <c r="K182" s="35">
        <v>5529</v>
      </c>
    </row>
    <row r="183" spans="1:11">
      <c r="A183" s="74" t="s">
        <v>241</v>
      </c>
      <c r="B183" s="4"/>
      <c r="C183" s="4"/>
      <c r="D183" s="3"/>
      <c r="E183" s="3"/>
      <c r="F183" s="21"/>
      <c r="G183" s="22"/>
      <c r="H183" s="22"/>
      <c r="I183" s="22"/>
      <c r="J183" s="22"/>
      <c r="K183" s="31"/>
    </row>
    <row r="184" spans="1:11">
      <c r="A184" s="74" t="s">
        <v>242</v>
      </c>
      <c r="B184" s="4"/>
      <c r="C184" s="4"/>
      <c r="D184" s="3"/>
      <c r="E184" s="3"/>
      <c r="F184" s="21"/>
      <c r="G184" s="22" t="s">
        <v>177</v>
      </c>
      <c r="H184" s="22" t="s">
        <v>97</v>
      </c>
      <c r="I184" s="22" t="s">
        <v>243</v>
      </c>
      <c r="J184" s="22"/>
      <c r="K184" s="31">
        <f>K185</f>
        <v>475</v>
      </c>
    </row>
    <row r="185" spans="1:11">
      <c r="A185" s="73" t="s">
        <v>183</v>
      </c>
      <c r="B185" s="4"/>
      <c r="C185" s="4"/>
      <c r="D185" s="43"/>
      <c r="E185" s="43"/>
      <c r="F185" s="41"/>
      <c r="G185" s="42" t="s">
        <v>177</v>
      </c>
      <c r="H185" s="42" t="s">
        <v>97</v>
      </c>
      <c r="I185" s="42" t="s">
        <v>243</v>
      </c>
      <c r="J185" s="42" t="s">
        <v>184</v>
      </c>
      <c r="K185" s="35">
        <v>475</v>
      </c>
    </row>
    <row r="186" spans="1:11">
      <c r="A186" s="36" t="s">
        <v>196</v>
      </c>
      <c r="B186" s="4"/>
      <c r="C186" s="4"/>
      <c r="D186" s="43"/>
      <c r="E186" s="43"/>
      <c r="F186" s="41"/>
      <c r="G186" s="42"/>
      <c r="H186" s="42"/>
      <c r="I186" s="42"/>
      <c r="J186" s="42"/>
      <c r="K186" s="35"/>
    </row>
    <row r="187" spans="1:11">
      <c r="A187" s="36" t="s">
        <v>197</v>
      </c>
      <c r="B187" s="4"/>
      <c r="C187" s="4"/>
      <c r="D187" s="43"/>
      <c r="E187" s="43"/>
      <c r="F187" s="41"/>
      <c r="G187" s="42"/>
      <c r="H187" s="42"/>
      <c r="I187" s="42"/>
      <c r="J187" s="42"/>
      <c r="K187" s="35"/>
    </row>
    <row r="188" spans="1:11">
      <c r="A188" s="36" t="s">
        <v>198</v>
      </c>
      <c r="B188" s="4"/>
      <c r="C188" s="4"/>
      <c r="D188" s="43"/>
      <c r="E188" s="43"/>
      <c r="F188" s="41"/>
      <c r="G188" s="22" t="s">
        <v>177</v>
      </c>
      <c r="H188" s="22" t="s">
        <v>97</v>
      </c>
      <c r="I188" s="22" t="s">
        <v>199</v>
      </c>
      <c r="J188" s="22"/>
      <c r="K188" s="31">
        <f>K189</f>
        <v>4522.8999999999996</v>
      </c>
    </row>
    <row r="189" spans="1:11">
      <c r="A189" s="73" t="s">
        <v>183</v>
      </c>
      <c r="B189" s="4"/>
      <c r="C189" s="4"/>
      <c r="D189" s="43"/>
      <c r="E189" s="43"/>
      <c r="F189" s="41"/>
      <c r="G189" s="42" t="s">
        <v>177</v>
      </c>
      <c r="H189" s="42" t="s">
        <v>97</v>
      </c>
      <c r="I189" s="42" t="s">
        <v>199</v>
      </c>
      <c r="J189" s="42" t="s">
        <v>184</v>
      </c>
      <c r="K189" s="35">
        <f>1269.7+2238.2+1015</f>
        <v>4522.8999999999996</v>
      </c>
    </row>
    <row r="190" spans="1:11">
      <c r="A190" s="36" t="s">
        <v>49</v>
      </c>
      <c r="B190" s="66"/>
      <c r="C190" s="66"/>
      <c r="D190" s="66"/>
      <c r="E190" s="66"/>
      <c r="F190" s="67"/>
      <c r="G190" s="37" t="s">
        <v>177</v>
      </c>
      <c r="H190" s="37" t="s">
        <v>177</v>
      </c>
      <c r="I190" s="37"/>
      <c r="J190" s="37"/>
      <c r="K190" s="38">
        <f>K191+K195</f>
        <v>3001.1000000000004</v>
      </c>
    </row>
    <row r="191" spans="1:11">
      <c r="A191" s="36" t="s">
        <v>244</v>
      </c>
      <c r="B191" s="4"/>
      <c r="C191" s="4"/>
      <c r="D191" s="43"/>
      <c r="E191" s="43"/>
      <c r="F191" s="41"/>
      <c r="G191" s="37" t="s">
        <v>177</v>
      </c>
      <c r="H191" s="37" t="s">
        <v>177</v>
      </c>
      <c r="I191" s="37" t="s">
        <v>245</v>
      </c>
      <c r="J191" s="37"/>
      <c r="K191" s="38">
        <f>K192</f>
        <v>457.70000000000005</v>
      </c>
    </row>
    <row r="192" spans="1:11">
      <c r="A192" s="36" t="s">
        <v>217</v>
      </c>
      <c r="B192" s="4"/>
      <c r="C192" s="4"/>
      <c r="D192" s="43"/>
      <c r="E192" s="43"/>
      <c r="F192" s="41"/>
      <c r="G192" s="37" t="s">
        <v>177</v>
      </c>
      <c r="H192" s="37" t="s">
        <v>177</v>
      </c>
      <c r="I192" s="37" t="s">
        <v>245</v>
      </c>
      <c r="J192" s="37"/>
      <c r="K192" s="38">
        <f>K193</f>
        <v>457.70000000000005</v>
      </c>
    </row>
    <row r="193" spans="1:11">
      <c r="A193" s="73" t="s">
        <v>183</v>
      </c>
      <c r="B193" s="4"/>
      <c r="C193" s="4"/>
      <c r="D193" s="43"/>
      <c r="E193" s="43"/>
      <c r="F193" s="41"/>
      <c r="G193" s="27" t="s">
        <v>177</v>
      </c>
      <c r="H193" s="27" t="s">
        <v>177</v>
      </c>
      <c r="I193" s="27" t="s">
        <v>245</v>
      </c>
      <c r="J193" s="71" t="s">
        <v>184</v>
      </c>
      <c r="K193" s="35">
        <f>133.9+281.8+42</f>
        <v>457.70000000000005</v>
      </c>
    </row>
    <row r="194" spans="1:11">
      <c r="A194" s="36" t="s">
        <v>246</v>
      </c>
      <c r="B194" s="4"/>
      <c r="C194" s="4"/>
      <c r="D194" s="43"/>
      <c r="E194" s="43"/>
      <c r="F194" s="41"/>
      <c r="G194" s="27"/>
      <c r="H194" s="27"/>
      <c r="I194" s="27"/>
      <c r="J194" s="71"/>
      <c r="K194" s="35"/>
    </row>
    <row r="195" spans="1:11">
      <c r="A195" s="36" t="s">
        <v>247</v>
      </c>
      <c r="B195" s="4"/>
      <c r="C195" s="4"/>
      <c r="D195" s="43"/>
      <c r="E195" s="43"/>
      <c r="F195" s="41"/>
      <c r="G195" s="37" t="s">
        <v>177</v>
      </c>
      <c r="H195" s="37" t="s">
        <v>177</v>
      </c>
      <c r="I195" s="37" t="s">
        <v>248</v>
      </c>
      <c r="J195" s="37"/>
      <c r="K195" s="31">
        <f>K196</f>
        <v>2543.4</v>
      </c>
    </row>
    <row r="196" spans="1:11">
      <c r="A196" s="73" t="s">
        <v>183</v>
      </c>
      <c r="B196" s="4"/>
      <c r="C196" s="4"/>
      <c r="D196" s="43"/>
      <c r="E196" s="43"/>
      <c r="F196" s="41"/>
      <c r="G196" s="71" t="s">
        <v>177</v>
      </c>
      <c r="H196" s="71" t="s">
        <v>177</v>
      </c>
      <c r="I196" s="71" t="s">
        <v>248</v>
      </c>
      <c r="J196" s="71" t="s">
        <v>184</v>
      </c>
      <c r="K196" s="35">
        <v>2543.4</v>
      </c>
    </row>
    <row r="197" spans="1:11">
      <c r="A197" s="77" t="s">
        <v>51</v>
      </c>
      <c r="B197" s="4"/>
      <c r="C197" s="4"/>
      <c r="D197" s="4"/>
      <c r="E197" s="4"/>
      <c r="F197" s="14"/>
      <c r="G197" s="37" t="s">
        <v>177</v>
      </c>
      <c r="H197" s="37" t="s">
        <v>249</v>
      </c>
      <c r="I197" s="37"/>
      <c r="J197" s="37"/>
      <c r="K197" s="38">
        <f>K200+K206+K209</f>
        <v>9574.7000000000007</v>
      </c>
    </row>
    <row r="198" spans="1:11">
      <c r="A198" s="36" t="s">
        <v>113</v>
      </c>
      <c r="B198" s="4"/>
      <c r="C198" s="4"/>
      <c r="D198" s="4"/>
      <c r="E198" s="4"/>
      <c r="F198" s="14"/>
      <c r="G198" s="37"/>
      <c r="H198" s="37"/>
      <c r="I198" s="37"/>
      <c r="J198" s="37"/>
      <c r="K198" s="38"/>
    </row>
    <row r="199" spans="1:11">
      <c r="A199" s="36" t="s">
        <v>114</v>
      </c>
      <c r="B199" s="4"/>
      <c r="C199" s="4"/>
      <c r="D199" s="4"/>
      <c r="E199" s="4"/>
      <c r="F199" s="14"/>
      <c r="G199" s="37"/>
      <c r="H199" s="37"/>
      <c r="I199" s="37"/>
      <c r="J199" s="37"/>
      <c r="K199" s="38"/>
    </row>
    <row r="200" spans="1:11">
      <c r="A200" s="36" t="s">
        <v>115</v>
      </c>
      <c r="B200" s="4"/>
      <c r="C200" s="4"/>
      <c r="D200" s="4"/>
      <c r="E200" s="4"/>
      <c r="F200" s="14"/>
      <c r="G200" s="37" t="s">
        <v>177</v>
      </c>
      <c r="H200" s="37" t="s">
        <v>249</v>
      </c>
      <c r="I200" s="37" t="s">
        <v>100</v>
      </c>
      <c r="J200" s="37"/>
      <c r="K200" s="38">
        <f>K201</f>
        <v>1470.6</v>
      </c>
    </row>
    <row r="201" spans="1:11">
      <c r="A201" s="36" t="s">
        <v>116</v>
      </c>
      <c r="B201" s="4"/>
      <c r="C201" s="4"/>
      <c r="D201" s="4"/>
      <c r="E201" s="4"/>
      <c r="F201" s="14"/>
      <c r="G201" s="37" t="s">
        <v>177</v>
      </c>
      <c r="H201" s="37" t="s">
        <v>249</v>
      </c>
      <c r="I201" s="37" t="s">
        <v>117</v>
      </c>
      <c r="J201" s="37"/>
      <c r="K201" s="38">
        <f>K202</f>
        <v>1470.6</v>
      </c>
    </row>
    <row r="202" spans="1:11">
      <c r="A202" s="73" t="s">
        <v>250</v>
      </c>
      <c r="B202" s="66"/>
      <c r="C202" s="66"/>
      <c r="D202" s="66"/>
      <c r="E202" s="66"/>
      <c r="F202" s="67"/>
      <c r="G202" s="34" t="s">
        <v>177</v>
      </c>
      <c r="H202" s="34" t="s">
        <v>249</v>
      </c>
      <c r="I202" s="34" t="s">
        <v>117</v>
      </c>
      <c r="J202" s="34" t="s">
        <v>104</v>
      </c>
      <c r="K202" s="35">
        <f>781.2+98.8+456.6+134</f>
        <v>1470.6</v>
      </c>
    </row>
    <row r="203" spans="1:11">
      <c r="A203" s="77" t="s">
        <v>251</v>
      </c>
      <c r="B203" s="66"/>
      <c r="C203" s="66"/>
      <c r="D203" s="66"/>
      <c r="E203" s="66"/>
      <c r="F203" s="67"/>
      <c r="G203" s="37"/>
      <c r="H203" s="37"/>
      <c r="I203" s="37"/>
      <c r="J203" s="37"/>
      <c r="K203" s="38"/>
    </row>
    <row r="204" spans="1:11">
      <c r="A204" s="77" t="s">
        <v>252</v>
      </c>
      <c r="B204" s="66"/>
      <c r="C204" s="66"/>
      <c r="D204" s="66"/>
      <c r="E204" s="66"/>
      <c r="F204" s="67"/>
      <c r="G204" s="37"/>
      <c r="H204" s="37"/>
      <c r="I204" s="37"/>
      <c r="J204" s="37"/>
      <c r="K204" s="38"/>
    </row>
    <row r="205" spans="1:11">
      <c r="A205" s="77" t="s">
        <v>253</v>
      </c>
      <c r="B205" s="66"/>
      <c r="C205" s="66"/>
      <c r="D205" s="66"/>
      <c r="E205" s="66"/>
      <c r="F205" s="67"/>
      <c r="G205" s="37"/>
      <c r="H205" s="37"/>
      <c r="I205" s="37"/>
      <c r="J205" s="37"/>
      <c r="K205" s="38"/>
    </row>
    <row r="206" spans="1:11">
      <c r="A206" s="36" t="s">
        <v>254</v>
      </c>
      <c r="B206" s="66"/>
      <c r="C206" s="66"/>
      <c r="D206" s="36"/>
      <c r="E206" s="66"/>
      <c r="F206" s="67"/>
      <c r="G206" s="37" t="s">
        <v>177</v>
      </c>
      <c r="H206" s="37" t="s">
        <v>249</v>
      </c>
      <c r="I206" s="37"/>
      <c r="J206" s="37"/>
      <c r="K206" s="38">
        <f>K207</f>
        <v>7824.1</v>
      </c>
    </row>
    <row r="207" spans="1:11">
      <c r="A207" s="36" t="s">
        <v>255</v>
      </c>
      <c r="B207" s="4"/>
      <c r="C207" s="4"/>
      <c r="D207" s="4"/>
      <c r="E207" s="4"/>
      <c r="F207" s="41"/>
      <c r="G207" s="37" t="s">
        <v>177</v>
      </c>
      <c r="H207" s="37" t="s">
        <v>249</v>
      </c>
      <c r="I207" s="37" t="s">
        <v>256</v>
      </c>
      <c r="J207" s="37"/>
      <c r="K207" s="38">
        <f>K208</f>
        <v>7824.1</v>
      </c>
    </row>
    <row r="208" spans="1:11">
      <c r="A208" s="73" t="s">
        <v>250</v>
      </c>
      <c r="B208" s="4"/>
      <c r="C208" s="4"/>
      <c r="D208" s="4"/>
      <c r="E208" s="4"/>
      <c r="F208" s="41"/>
      <c r="G208" s="42" t="s">
        <v>177</v>
      </c>
      <c r="H208" s="42" t="s">
        <v>249</v>
      </c>
      <c r="I208" s="42" t="s">
        <v>256</v>
      </c>
      <c r="J208" s="42" t="s">
        <v>257</v>
      </c>
      <c r="K208" s="35">
        <f>4795+565.7+1778.4+60+525+100</f>
        <v>7824.1</v>
      </c>
    </row>
    <row r="209" spans="1:11">
      <c r="A209" s="77" t="s">
        <v>258</v>
      </c>
      <c r="B209" s="4"/>
      <c r="C209" s="4"/>
      <c r="D209" s="4"/>
      <c r="E209" s="4"/>
      <c r="F209" s="41"/>
      <c r="G209" s="22" t="s">
        <v>177</v>
      </c>
      <c r="H209" s="22" t="s">
        <v>249</v>
      </c>
      <c r="I209" s="22" t="s">
        <v>259</v>
      </c>
      <c r="J209" s="22"/>
      <c r="K209" s="31">
        <f>K210</f>
        <v>280</v>
      </c>
    </row>
    <row r="210" spans="1:11">
      <c r="A210" s="73" t="s">
        <v>250</v>
      </c>
      <c r="B210" s="4"/>
      <c r="C210" s="4"/>
      <c r="D210" s="4"/>
      <c r="E210" s="4"/>
      <c r="F210" s="41"/>
      <c r="G210" s="42" t="s">
        <v>177</v>
      </c>
      <c r="H210" s="42" t="s">
        <v>249</v>
      </c>
      <c r="I210" s="42" t="s">
        <v>259</v>
      </c>
      <c r="J210" s="42" t="s">
        <v>257</v>
      </c>
      <c r="K210" s="35">
        <v>280</v>
      </c>
    </row>
    <row r="211" spans="1:11">
      <c r="A211" s="73"/>
      <c r="B211" s="4"/>
      <c r="C211" s="4"/>
      <c r="D211" s="43"/>
      <c r="E211" s="43"/>
      <c r="F211" s="41"/>
      <c r="G211" s="42"/>
      <c r="H211" s="42"/>
      <c r="I211" s="42"/>
      <c r="J211" s="42"/>
      <c r="K211" s="35"/>
    </row>
    <row r="212" spans="1:11">
      <c r="A212" s="20" t="s">
        <v>53</v>
      </c>
      <c r="B212" s="66"/>
      <c r="C212" s="66"/>
      <c r="D212" s="66"/>
      <c r="E212" s="66"/>
      <c r="F212" s="67"/>
      <c r="G212" s="22" t="s">
        <v>260</v>
      </c>
      <c r="H212" s="22"/>
      <c r="I212" s="22"/>
      <c r="J212" s="22"/>
      <c r="K212" s="23">
        <f>K213+K255</f>
        <v>18498.2</v>
      </c>
    </row>
    <row r="213" spans="1:11">
      <c r="A213" s="36" t="s">
        <v>261</v>
      </c>
      <c r="B213" s="66"/>
      <c r="C213" s="66"/>
      <c r="D213" s="66"/>
      <c r="E213" s="66"/>
      <c r="F213" s="67"/>
      <c r="G213" s="37" t="s">
        <v>260</v>
      </c>
      <c r="H213" s="37" t="s">
        <v>94</v>
      </c>
      <c r="I213" s="37"/>
      <c r="J213" s="37"/>
      <c r="K213" s="38">
        <f>K214+K231+K228</f>
        <v>14638.2</v>
      </c>
    </row>
    <row r="214" spans="1:11">
      <c r="A214" s="36" t="s">
        <v>262</v>
      </c>
      <c r="B214" s="66"/>
      <c r="C214" s="66"/>
      <c r="D214" s="66"/>
      <c r="E214" s="66"/>
      <c r="F214" s="67"/>
      <c r="G214" s="37" t="s">
        <v>260</v>
      </c>
      <c r="H214" s="37" t="s">
        <v>94</v>
      </c>
      <c r="I214" s="37"/>
      <c r="J214" s="37"/>
      <c r="K214" s="38">
        <f>K215+K226+K217+K220+K223</f>
        <v>9272.2999999999993</v>
      </c>
    </row>
    <row r="215" spans="1:11">
      <c r="A215" s="36" t="s">
        <v>263</v>
      </c>
      <c r="B215" s="25"/>
      <c r="C215" s="25"/>
      <c r="D215" s="25"/>
      <c r="E215" s="25"/>
      <c r="F215" s="26"/>
      <c r="G215" s="37" t="s">
        <v>260</v>
      </c>
      <c r="H215" s="37" t="s">
        <v>94</v>
      </c>
      <c r="I215" s="37" t="s">
        <v>264</v>
      </c>
      <c r="J215" s="37"/>
      <c r="K215" s="38">
        <f>K216</f>
        <v>7292.9</v>
      </c>
    </row>
    <row r="216" spans="1:11">
      <c r="A216" s="73" t="s">
        <v>183</v>
      </c>
      <c r="B216" s="66"/>
      <c r="C216" s="66"/>
      <c r="D216" s="66"/>
      <c r="E216" s="66"/>
      <c r="F216" s="67"/>
      <c r="G216" s="27" t="s">
        <v>260</v>
      </c>
      <c r="H216" s="27" t="s">
        <v>94</v>
      </c>
      <c r="I216" s="27" t="s">
        <v>264</v>
      </c>
      <c r="J216" s="71" t="s">
        <v>184</v>
      </c>
      <c r="K216" s="28">
        <f>2981.5+873.5+622.9-250+1418.6+250+1345.4-250-3+50+154+100</f>
        <v>7292.9</v>
      </c>
    </row>
    <row r="217" spans="1:11">
      <c r="A217" s="36" t="s">
        <v>185</v>
      </c>
      <c r="B217" s="66"/>
      <c r="C217" s="66"/>
      <c r="D217" s="66"/>
      <c r="E217" s="66"/>
      <c r="F217" s="67"/>
      <c r="G217" s="37" t="s">
        <v>260</v>
      </c>
      <c r="H217" s="37" t="s">
        <v>94</v>
      </c>
      <c r="I217" s="37" t="s">
        <v>264</v>
      </c>
      <c r="J217" s="37"/>
      <c r="K217" s="38">
        <f>K218</f>
        <v>936.4</v>
      </c>
    </row>
    <row r="218" spans="1:11">
      <c r="A218" s="73" t="s">
        <v>183</v>
      </c>
      <c r="B218" s="66"/>
      <c r="C218" s="66"/>
      <c r="D218" s="66"/>
      <c r="E218" s="66"/>
      <c r="F218" s="67"/>
      <c r="G218" s="27" t="s">
        <v>260</v>
      </c>
      <c r="H218" s="27" t="s">
        <v>94</v>
      </c>
      <c r="I218" s="27" t="s">
        <v>264</v>
      </c>
      <c r="J218" s="71" t="s">
        <v>184</v>
      </c>
      <c r="K218" s="28">
        <f>1260-660+336.4</f>
        <v>936.4</v>
      </c>
    </row>
    <row r="219" spans="1:11">
      <c r="A219" s="36" t="s">
        <v>265</v>
      </c>
      <c r="B219" s="66"/>
      <c r="C219" s="66"/>
      <c r="D219" s="66"/>
      <c r="E219" s="66"/>
      <c r="F219" s="67"/>
      <c r="G219" s="27"/>
      <c r="H219" s="27"/>
      <c r="I219" s="27"/>
      <c r="J219" s="71"/>
      <c r="K219" s="28"/>
    </row>
    <row r="220" spans="1:11">
      <c r="A220" s="74" t="s">
        <v>266</v>
      </c>
      <c r="B220" s="66"/>
      <c r="C220" s="66"/>
      <c r="D220" s="66"/>
      <c r="E220" s="66"/>
      <c r="F220" s="67"/>
      <c r="G220" s="37" t="s">
        <v>260</v>
      </c>
      <c r="H220" s="37" t="s">
        <v>94</v>
      </c>
      <c r="I220" s="37" t="s">
        <v>264</v>
      </c>
      <c r="J220" s="72"/>
      <c r="K220" s="38">
        <f>K221</f>
        <v>3</v>
      </c>
    </row>
    <row r="221" spans="1:11">
      <c r="A221" s="73" t="s">
        <v>183</v>
      </c>
      <c r="B221" s="66"/>
      <c r="C221" s="66"/>
      <c r="D221" s="66"/>
      <c r="E221" s="66"/>
      <c r="F221" s="67"/>
      <c r="G221" s="27" t="s">
        <v>260</v>
      </c>
      <c r="H221" s="27" t="s">
        <v>94</v>
      </c>
      <c r="I221" s="27" t="s">
        <v>264</v>
      </c>
      <c r="J221" s="71" t="s">
        <v>184</v>
      </c>
      <c r="K221" s="28">
        <v>3</v>
      </c>
    </row>
    <row r="222" spans="1:11">
      <c r="A222" s="11" t="s">
        <v>118</v>
      </c>
      <c r="B222" s="4"/>
      <c r="C222" s="4"/>
      <c r="D222" s="3"/>
      <c r="E222" s="3"/>
      <c r="F222" s="21"/>
      <c r="G222" s="22"/>
      <c r="H222" s="22"/>
      <c r="I222" s="22"/>
      <c r="J222" s="22"/>
      <c r="K222" s="31"/>
    </row>
    <row r="223" spans="1:11">
      <c r="A223" s="11" t="s">
        <v>119</v>
      </c>
      <c r="B223" s="4"/>
      <c r="C223" s="4"/>
      <c r="D223" s="3"/>
      <c r="E223" s="3"/>
      <c r="F223" s="21"/>
      <c r="G223" s="22" t="s">
        <v>260</v>
      </c>
      <c r="H223" s="22" t="s">
        <v>94</v>
      </c>
      <c r="I223" s="22" t="s">
        <v>264</v>
      </c>
      <c r="J223" s="22"/>
      <c r="K223" s="31">
        <f>K224</f>
        <v>40</v>
      </c>
    </row>
    <row r="224" spans="1:11">
      <c r="A224" s="73" t="s">
        <v>183</v>
      </c>
      <c r="B224" s="4"/>
      <c r="C224" s="4"/>
      <c r="D224" s="43"/>
      <c r="E224" s="43"/>
      <c r="F224" s="41"/>
      <c r="G224" s="42" t="s">
        <v>260</v>
      </c>
      <c r="H224" s="42" t="s">
        <v>94</v>
      </c>
      <c r="I224" s="42" t="s">
        <v>264</v>
      </c>
      <c r="J224" s="42" t="s">
        <v>184</v>
      </c>
      <c r="K224" s="35">
        <v>40</v>
      </c>
    </row>
    <row r="225" spans="1:11">
      <c r="A225" s="36" t="s">
        <v>267</v>
      </c>
      <c r="B225" s="78"/>
      <c r="C225" s="78"/>
      <c r="D225" s="78"/>
      <c r="E225" s="78"/>
      <c r="F225" s="79"/>
      <c r="G225" s="27"/>
      <c r="H225" s="27"/>
      <c r="I225" s="27"/>
      <c r="J225" s="71"/>
      <c r="K225" s="28"/>
    </row>
    <row r="226" spans="1:11">
      <c r="A226" s="36" t="s">
        <v>268</v>
      </c>
      <c r="B226" s="78"/>
      <c r="C226" s="78"/>
      <c r="D226" s="78"/>
      <c r="E226" s="78"/>
      <c r="F226" s="79"/>
      <c r="G226" s="37" t="s">
        <v>260</v>
      </c>
      <c r="H226" s="37" t="s">
        <v>94</v>
      </c>
      <c r="I226" s="37" t="s">
        <v>269</v>
      </c>
      <c r="J226" s="37"/>
      <c r="K226" s="38">
        <f>K227</f>
        <v>1000</v>
      </c>
    </row>
    <row r="227" spans="1:11">
      <c r="A227" s="73" t="s">
        <v>183</v>
      </c>
      <c r="B227" s="78"/>
      <c r="C227" s="78"/>
      <c r="D227" s="78"/>
      <c r="E227" s="78"/>
      <c r="F227" s="79"/>
      <c r="G227" s="71" t="s">
        <v>260</v>
      </c>
      <c r="H227" s="71" t="s">
        <v>94</v>
      </c>
      <c r="I227" s="71" t="s">
        <v>269</v>
      </c>
      <c r="J227" s="71" t="s">
        <v>184</v>
      </c>
      <c r="K227" s="28">
        <v>1000</v>
      </c>
    </row>
    <row r="228" spans="1:11">
      <c r="A228" s="36" t="s">
        <v>270</v>
      </c>
      <c r="B228" s="66"/>
      <c r="C228" s="66"/>
      <c r="D228" s="66"/>
      <c r="E228" s="66"/>
      <c r="F228" s="67"/>
      <c r="G228" s="37" t="s">
        <v>260</v>
      </c>
      <c r="H228" s="37" t="s">
        <v>94</v>
      </c>
      <c r="I228" s="37"/>
      <c r="J228" s="37"/>
      <c r="K228" s="38">
        <f>K229</f>
        <v>940.7</v>
      </c>
    </row>
    <row r="229" spans="1:11">
      <c r="A229" s="36" t="s">
        <v>263</v>
      </c>
      <c r="B229" s="25"/>
      <c r="C229" s="25"/>
      <c r="D229" s="25"/>
      <c r="E229" s="25"/>
      <c r="F229" s="26"/>
      <c r="G229" s="37" t="s">
        <v>260</v>
      </c>
      <c r="H229" s="37" t="s">
        <v>94</v>
      </c>
      <c r="I229" s="37" t="s">
        <v>271</v>
      </c>
      <c r="J229" s="37"/>
      <c r="K229" s="38">
        <f>K230</f>
        <v>940.7</v>
      </c>
    </row>
    <row r="230" spans="1:11">
      <c r="A230" s="73" t="s">
        <v>183</v>
      </c>
      <c r="B230" s="66"/>
      <c r="C230" s="66"/>
      <c r="D230" s="66"/>
      <c r="E230" s="66"/>
      <c r="F230" s="67"/>
      <c r="G230" s="27" t="s">
        <v>260</v>
      </c>
      <c r="H230" s="27" t="s">
        <v>94</v>
      </c>
      <c r="I230" s="27" t="s">
        <v>271</v>
      </c>
      <c r="J230" s="71" t="s">
        <v>184</v>
      </c>
      <c r="K230" s="28">
        <f>615.3+67.6+257.8</f>
        <v>940.7</v>
      </c>
    </row>
    <row r="231" spans="1:11">
      <c r="A231" s="36" t="s">
        <v>272</v>
      </c>
      <c r="B231" s="66"/>
      <c r="C231" s="66"/>
      <c r="D231" s="66"/>
      <c r="E231" s="66"/>
      <c r="F231" s="67"/>
      <c r="G231" s="37" t="s">
        <v>260</v>
      </c>
      <c r="H231" s="37" t="s">
        <v>94</v>
      </c>
      <c r="I231" s="37"/>
      <c r="J231" s="37"/>
      <c r="K231" s="38">
        <f>K232+K242+K235+K237+K253+K240</f>
        <v>4425.2</v>
      </c>
    </row>
    <row r="232" spans="1:11">
      <c r="A232" s="36" t="s">
        <v>263</v>
      </c>
      <c r="B232" s="25"/>
      <c r="C232" s="25"/>
      <c r="D232" s="25"/>
      <c r="E232" s="25"/>
      <c r="F232" s="26"/>
      <c r="G232" s="37" t="s">
        <v>260</v>
      </c>
      <c r="H232" s="37" t="s">
        <v>94</v>
      </c>
      <c r="I232" s="37" t="s">
        <v>273</v>
      </c>
      <c r="J232" s="37"/>
      <c r="K232" s="38">
        <f>K233</f>
        <v>3040.6</v>
      </c>
    </row>
    <row r="233" spans="1:11">
      <c r="A233" s="73" t="s">
        <v>183</v>
      </c>
      <c r="B233" s="4"/>
      <c r="C233" s="4"/>
      <c r="D233" s="4"/>
      <c r="E233" s="4"/>
      <c r="F233" s="14"/>
      <c r="G233" s="27" t="s">
        <v>260</v>
      </c>
      <c r="H233" s="27" t="s">
        <v>94</v>
      </c>
      <c r="I233" s="27" t="s">
        <v>273</v>
      </c>
      <c r="J233" s="27" t="s">
        <v>184</v>
      </c>
      <c r="K233" s="28">
        <f>1560.8+187.6+998.2+294</f>
        <v>3040.6</v>
      </c>
    </row>
    <row r="234" spans="1:11">
      <c r="A234" s="36" t="s">
        <v>274</v>
      </c>
      <c r="B234" s="4"/>
      <c r="C234" s="4"/>
      <c r="D234" s="4"/>
      <c r="E234" s="4"/>
      <c r="F234" s="14"/>
      <c r="G234" s="37"/>
      <c r="H234" s="37"/>
      <c r="I234" s="37"/>
      <c r="J234" s="37"/>
      <c r="K234" s="38"/>
    </row>
    <row r="235" spans="1:11">
      <c r="A235" s="36" t="s">
        <v>275</v>
      </c>
      <c r="B235" s="4"/>
      <c r="C235" s="4"/>
      <c r="D235" s="4"/>
      <c r="E235" s="4"/>
      <c r="F235" s="14"/>
      <c r="G235" s="37" t="s">
        <v>260</v>
      </c>
      <c r="H235" s="37" t="s">
        <v>94</v>
      </c>
      <c r="I235" s="37" t="s">
        <v>273</v>
      </c>
      <c r="J235" s="37"/>
      <c r="K235" s="38">
        <f>K236</f>
        <v>569.6</v>
      </c>
    </row>
    <row r="236" spans="1:11">
      <c r="A236" s="73" t="s">
        <v>183</v>
      </c>
      <c r="B236" s="4"/>
      <c r="C236" s="4"/>
      <c r="D236" s="4"/>
      <c r="E236" s="4"/>
      <c r="F236" s="14"/>
      <c r="G236" s="27" t="s">
        <v>260</v>
      </c>
      <c r="H236" s="27" t="s">
        <v>94</v>
      </c>
      <c r="I236" s="27" t="s">
        <v>273</v>
      </c>
      <c r="J236" s="27" t="s">
        <v>184</v>
      </c>
      <c r="K236" s="28">
        <v>569.6</v>
      </c>
    </row>
    <row r="237" spans="1:11">
      <c r="A237" s="36" t="s">
        <v>185</v>
      </c>
      <c r="B237" s="4"/>
      <c r="C237" s="4"/>
      <c r="D237" s="4"/>
      <c r="E237" s="4"/>
      <c r="F237" s="14"/>
      <c r="G237" s="37" t="s">
        <v>260</v>
      </c>
      <c r="H237" s="37" t="s">
        <v>94</v>
      </c>
      <c r="I237" s="37" t="s">
        <v>273</v>
      </c>
      <c r="J237" s="37"/>
      <c r="K237" s="38">
        <f>K238</f>
        <v>50</v>
      </c>
    </row>
    <row r="238" spans="1:11">
      <c r="A238" s="73" t="s">
        <v>183</v>
      </c>
      <c r="B238" s="4"/>
      <c r="C238" s="4"/>
      <c r="D238" s="4"/>
      <c r="E238" s="4"/>
      <c r="F238" s="14"/>
      <c r="G238" s="27" t="s">
        <v>260</v>
      </c>
      <c r="H238" s="27" t="s">
        <v>94</v>
      </c>
      <c r="I238" s="27" t="s">
        <v>273</v>
      </c>
      <c r="J238" s="27" t="s">
        <v>184</v>
      </c>
      <c r="K238" s="28">
        <v>50</v>
      </c>
    </row>
    <row r="239" spans="1:11">
      <c r="A239" s="11" t="s">
        <v>118</v>
      </c>
      <c r="B239" s="4"/>
      <c r="C239" s="4"/>
      <c r="D239" s="3"/>
      <c r="E239" s="3"/>
      <c r="F239" s="21"/>
      <c r="G239" s="22"/>
      <c r="H239" s="22"/>
      <c r="I239" s="22"/>
      <c r="J239" s="22"/>
      <c r="K239" s="31"/>
    </row>
    <row r="240" spans="1:11">
      <c r="A240" s="11" t="s">
        <v>119</v>
      </c>
      <c r="B240" s="4"/>
      <c r="C240" s="4"/>
      <c r="D240" s="3"/>
      <c r="E240" s="3"/>
      <c r="F240" s="21"/>
      <c r="G240" s="22" t="s">
        <v>260</v>
      </c>
      <c r="H240" s="22" t="s">
        <v>94</v>
      </c>
      <c r="I240" s="22" t="s">
        <v>273</v>
      </c>
      <c r="J240" s="22"/>
      <c r="K240" s="31">
        <f>K241</f>
        <v>35</v>
      </c>
    </row>
    <row r="241" spans="1:11">
      <c r="A241" s="73" t="s">
        <v>183</v>
      </c>
      <c r="B241" s="4"/>
      <c r="C241" s="4"/>
      <c r="D241" s="43"/>
      <c r="E241" s="43"/>
      <c r="F241" s="41"/>
      <c r="G241" s="42" t="s">
        <v>260</v>
      </c>
      <c r="H241" s="42" t="s">
        <v>94</v>
      </c>
      <c r="I241" s="42" t="s">
        <v>273</v>
      </c>
      <c r="J241" s="42" t="s">
        <v>184</v>
      </c>
      <c r="K241" s="35">
        <v>35</v>
      </c>
    </row>
    <row r="242" spans="1:11">
      <c r="A242" s="36" t="s">
        <v>276</v>
      </c>
      <c r="B242" s="4"/>
      <c r="C242" s="4"/>
      <c r="D242" s="4"/>
      <c r="E242" s="4"/>
      <c r="F242" s="14"/>
      <c r="G242" s="37" t="s">
        <v>260</v>
      </c>
      <c r="H242" s="37" t="s">
        <v>94</v>
      </c>
      <c r="I242" s="37" t="s">
        <v>277</v>
      </c>
      <c r="J242" s="37"/>
      <c r="K242" s="38">
        <f>K244+K247+K250</f>
        <v>230</v>
      </c>
    </row>
    <row r="243" spans="1:11">
      <c r="A243" s="46" t="s">
        <v>278</v>
      </c>
      <c r="B243" s="78"/>
      <c r="C243" s="78"/>
      <c r="D243" s="78"/>
      <c r="E243" s="78"/>
      <c r="F243" s="79"/>
      <c r="G243" s="37"/>
      <c r="H243" s="37"/>
      <c r="I243" s="37"/>
      <c r="J243" s="37"/>
      <c r="K243" s="38"/>
    </row>
    <row r="244" spans="1:11">
      <c r="A244" s="46" t="s">
        <v>279</v>
      </c>
      <c r="B244" s="78"/>
      <c r="C244" s="78"/>
      <c r="D244" s="78"/>
      <c r="E244" s="78"/>
      <c r="F244" s="79"/>
      <c r="G244" s="27" t="s">
        <v>260</v>
      </c>
      <c r="H244" s="27" t="s">
        <v>94</v>
      </c>
      <c r="I244" s="27" t="s">
        <v>280</v>
      </c>
      <c r="J244" s="27"/>
      <c r="K244" s="28">
        <f>K245</f>
        <v>138.1</v>
      </c>
    </row>
    <row r="245" spans="1:11">
      <c r="A245" s="73" t="s">
        <v>183</v>
      </c>
      <c r="B245" s="78"/>
      <c r="C245" s="78"/>
      <c r="D245" s="78"/>
      <c r="E245" s="78"/>
      <c r="F245" s="79"/>
      <c r="G245" s="27" t="s">
        <v>260</v>
      </c>
      <c r="H245" s="27" t="s">
        <v>94</v>
      </c>
      <c r="I245" s="27" t="s">
        <v>280</v>
      </c>
      <c r="J245" s="71" t="s">
        <v>184</v>
      </c>
      <c r="K245" s="28">
        <v>138.1</v>
      </c>
    </row>
    <row r="246" spans="1:11">
      <c r="A246" s="46" t="s">
        <v>278</v>
      </c>
      <c r="B246" s="78"/>
      <c r="C246" s="78"/>
      <c r="D246" s="78"/>
      <c r="E246" s="78"/>
      <c r="F246" s="79"/>
      <c r="G246" s="27"/>
      <c r="H246" s="27"/>
      <c r="I246" s="27"/>
      <c r="J246" s="27"/>
      <c r="K246" s="28"/>
    </row>
    <row r="247" spans="1:11">
      <c r="A247" s="46" t="s">
        <v>281</v>
      </c>
      <c r="B247" s="78"/>
      <c r="C247" s="78"/>
      <c r="D247" s="78"/>
      <c r="E247" s="78"/>
      <c r="F247" s="79"/>
      <c r="G247" s="27" t="s">
        <v>260</v>
      </c>
      <c r="H247" s="27" t="s">
        <v>94</v>
      </c>
      <c r="I247" s="27" t="s">
        <v>282</v>
      </c>
      <c r="J247" s="27"/>
      <c r="K247" s="28">
        <f>K248</f>
        <v>74</v>
      </c>
    </row>
    <row r="248" spans="1:11">
      <c r="A248" s="73" t="s">
        <v>183</v>
      </c>
      <c r="B248" s="78"/>
      <c r="C248" s="78"/>
      <c r="D248" s="78"/>
      <c r="E248" s="78"/>
      <c r="F248" s="79"/>
      <c r="G248" s="27" t="s">
        <v>260</v>
      </c>
      <c r="H248" s="27" t="s">
        <v>94</v>
      </c>
      <c r="I248" s="27" t="s">
        <v>282</v>
      </c>
      <c r="J248" s="71" t="s">
        <v>184</v>
      </c>
      <c r="K248" s="28">
        <v>74</v>
      </c>
    </row>
    <row r="249" spans="1:11">
      <c r="A249" s="46" t="s">
        <v>278</v>
      </c>
      <c r="B249" s="78"/>
      <c r="C249" s="78"/>
      <c r="D249" s="78"/>
      <c r="E249" s="78"/>
      <c r="F249" s="79"/>
      <c r="G249" s="27"/>
      <c r="H249" s="27"/>
      <c r="I249" s="27"/>
      <c r="J249" s="27"/>
      <c r="K249" s="28"/>
    </row>
    <row r="250" spans="1:11">
      <c r="A250" s="46" t="s">
        <v>283</v>
      </c>
      <c r="B250" s="78"/>
      <c r="C250" s="78"/>
      <c r="D250" s="78"/>
      <c r="E250" s="78"/>
      <c r="F250" s="79"/>
      <c r="G250" s="27" t="s">
        <v>260</v>
      </c>
      <c r="H250" s="27" t="s">
        <v>94</v>
      </c>
      <c r="I250" s="27" t="s">
        <v>284</v>
      </c>
      <c r="J250" s="27"/>
      <c r="K250" s="28">
        <f>K251</f>
        <v>17.899999999999999</v>
      </c>
    </row>
    <row r="251" spans="1:11">
      <c r="A251" s="73" t="s">
        <v>183</v>
      </c>
      <c r="B251" s="78"/>
      <c r="C251" s="78"/>
      <c r="D251" s="78"/>
      <c r="E251" s="78"/>
      <c r="F251" s="79"/>
      <c r="G251" s="27" t="s">
        <v>260</v>
      </c>
      <c r="H251" s="27" t="s">
        <v>94</v>
      </c>
      <c r="I251" s="27" t="s">
        <v>284</v>
      </c>
      <c r="J251" s="71" t="s">
        <v>184</v>
      </c>
      <c r="K251" s="28">
        <v>17.899999999999999</v>
      </c>
    </row>
    <row r="252" spans="1:11">
      <c r="A252" s="77" t="s">
        <v>285</v>
      </c>
      <c r="B252" s="80"/>
      <c r="C252" s="80"/>
      <c r="D252" s="80"/>
      <c r="E252" s="80"/>
      <c r="F252" s="81"/>
      <c r="G252" s="37"/>
      <c r="H252" s="37"/>
      <c r="I252" s="37"/>
      <c r="J252" s="72"/>
      <c r="K252" s="38"/>
    </row>
    <row r="253" spans="1:11">
      <c r="A253" s="77" t="s">
        <v>286</v>
      </c>
      <c r="B253" s="80"/>
      <c r="C253" s="80"/>
      <c r="D253" s="80"/>
      <c r="E253" s="80"/>
      <c r="F253" s="81"/>
      <c r="G253" s="37" t="s">
        <v>260</v>
      </c>
      <c r="H253" s="37" t="s">
        <v>94</v>
      </c>
      <c r="I253" s="37" t="s">
        <v>287</v>
      </c>
      <c r="J253" s="72"/>
      <c r="K253" s="38">
        <f>K254</f>
        <v>500</v>
      </c>
    </row>
    <row r="254" spans="1:11">
      <c r="A254" s="73" t="s">
        <v>183</v>
      </c>
      <c r="B254" s="78"/>
      <c r="C254" s="78"/>
      <c r="D254" s="78"/>
      <c r="E254" s="78"/>
      <c r="F254" s="79"/>
      <c r="G254" s="27" t="s">
        <v>260</v>
      </c>
      <c r="H254" s="27" t="s">
        <v>94</v>
      </c>
      <c r="I254" s="27" t="s">
        <v>287</v>
      </c>
      <c r="J254" s="71" t="s">
        <v>184</v>
      </c>
      <c r="K254" s="28">
        <v>500</v>
      </c>
    </row>
    <row r="255" spans="1:11">
      <c r="A255" s="77" t="s">
        <v>288</v>
      </c>
      <c r="B255" s="4"/>
      <c r="C255" s="4"/>
      <c r="D255" s="4"/>
      <c r="E255" s="4"/>
      <c r="F255" s="14"/>
      <c r="G255" s="37" t="s">
        <v>260</v>
      </c>
      <c r="H255" s="37" t="s">
        <v>112</v>
      </c>
      <c r="I255" s="37"/>
      <c r="J255" s="37"/>
      <c r="K255" s="38">
        <f>K258+K264+K274</f>
        <v>3860</v>
      </c>
    </row>
    <row r="256" spans="1:11">
      <c r="A256" s="36" t="s">
        <v>113</v>
      </c>
      <c r="B256" s="4"/>
      <c r="C256" s="4"/>
      <c r="D256" s="4"/>
      <c r="E256" s="4"/>
      <c r="F256" s="14"/>
      <c r="G256" s="30"/>
      <c r="H256" s="30"/>
      <c r="I256" s="30"/>
      <c r="J256" s="30"/>
      <c r="K256" s="31"/>
    </row>
    <row r="257" spans="1:11">
      <c r="A257" s="36" t="s">
        <v>114</v>
      </c>
      <c r="B257" s="4"/>
      <c r="C257" s="4"/>
      <c r="D257" s="4"/>
      <c r="E257" s="4"/>
      <c r="F257" s="14"/>
      <c r="G257" s="37"/>
      <c r="H257" s="37"/>
      <c r="I257" s="37"/>
      <c r="J257" s="37"/>
      <c r="K257" s="38"/>
    </row>
    <row r="258" spans="1:11">
      <c r="A258" s="36" t="s">
        <v>115</v>
      </c>
      <c r="B258" s="4"/>
      <c r="C258" s="4"/>
      <c r="D258" s="4"/>
      <c r="E258" s="4"/>
      <c r="F258" s="14"/>
      <c r="G258" s="37" t="s">
        <v>260</v>
      </c>
      <c r="H258" s="37" t="s">
        <v>112</v>
      </c>
      <c r="I258" s="37" t="s">
        <v>100</v>
      </c>
      <c r="J258" s="37"/>
      <c r="K258" s="38">
        <f>K259</f>
        <v>648.20000000000005</v>
      </c>
    </row>
    <row r="259" spans="1:11">
      <c r="A259" s="36" t="s">
        <v>116</v>
      </c>
      <c r="B259" s="4"/>
      <c r="C259" s="4"/>
      <c r="D259" s="4"/>
      <c r="E259" s="4"/>
      <c r="F259" s="14"/>
      <c r="G259" s="37" t="s">
        <v>260</v>
      </c>
      <c r="H259" s="37" t="s">
        <v>112</v>
      </c>
      <c r="I259" s="37" t="s">
        <v>117</v>
      </c>
      <c r="J259" s="37"/>
      <c r="K259" s="38">
        <f>K260</f>
        <v>648.20000000000005</v>
      </c>
    </row>
    <row r="260" spans="1:11">
      <c r="A260" s="73" t="s">
        <v>250</v>
      </c>
      <c r="B260" s="66"/>
      <c r="C260" s="66"/>
      <c r="D260" s="66"/>
      <c r="E260" s="66"/>
      <c r="F260" s="67"/>
      <c r="G260" s="34" t="s">
        <v>260</v>
      </c>
      <c r="H260" s="34" t="s">
        <v>112</v>
      </c>
      <c r="I260" s="34" t="s">
        <v>117</v>
      </c>
      <c r="J260" s="34" t="s">
        <v>104</v>
      </c>
      <c r="K260" s="35">
        <f>328.2+54.7+205.3+60</f>
        <v>648.20000000000005</v>
      </c>
    </row>
    <row r="261" spans="1:11">
      <c r="A261" s="77" t="s">
        <v>251</v>
      </c>
      <c r="B261" s="66"/>
      <c r="C261" s="66"/>
      <c r="D261" s="66"/>
      <c r="E261" s="66"/>
      <c r="F261" s="67"/>
      <c r="G261" s="37"/>
      <c r="H261" s="37"/>
      <c r="I261" s="37"/>
      <c r="J261" s="37"/>
      <c r="K261" s="38"/>
    </row>
    <row r="262" spans="1:11">
      <c r="A262" s="77" t="s">
        <v>252</v>
      </c>
      <c r="B262" s="66"/>
      <c r="C262" s="66"/>
      <c r="D262" s="66"/>
      <c r="E262" s="66"/>
      <c r="F262" s="67"/>
      <c r="G262" s="37"/>
      <c r="H262" s="37"/>
      <c r="I262" s="37"/>
      <c r="J262" s="37"/>
      <c r="K262" s="38"/>
    </row>
    <row r="263" spans="1:11">
      <c r="A263" s="77" t="s">
        <v>253</v>
      </c>
      <c r="B263" s="66"/>
      <c r="C263" s="66"/>
      <c r="D263" s="66"/>
      <c r="E263" s="66"/>
      <c r="F263" s="67"/>
      <c r="G263" s="37"/>
      <c r="H263" s="37"/>
      <c r="I263" s="37"/>
      <c r="J263" s="37"/>
      <c r="K263" s="38"/>
    </row>
    <row r="264" spans="1:11">
      <c r="A264" s="36" t="s">
        <v>289</v>
      </c>
      <c r="B264" s="66"/>
      <c r="C264" s="66"/>
      <c r="D264" s="66"/>
      <c r="E264" s="66"/>
      <c r="F264" s="67"/>
      <c r="G264" s="37" t="s">
        <v>260</v>
      </c>
      <c r="H264" s="37" t="s">
        <v>112</v>
      </c>
      <c r="I264" s="37"/>
      <c r="J264" s="37"/>
      <c r="K264" s="38">
        <f>K266+K269+K271</f>
        <v>3211.8</v>
      </c>
    </row>
    <row r="265" spans="1:11">
      <c r="A265" s="36" t="s">
        <v>255</v>
      </c>
      <c r="B265" s="66"/>
      <c r="C265" s="66"/>
      <c r="D265" s="66"/>
      <c r="E265" s="66"/>
      <c r="F265" s="67"/>
      <c r="G265" s="37"/>
      <c r="H265" s="37"/>
      <c r="I265" s="37"/>
      <c r="J265" s="37"/>
      <c r="K265" s="38"/>
    </row>
    <row r="266" spans="1:11">
      <c r="A266" s="36" t="s">
        <v>290</v>
      </c>
      <c r="B266" s="25"/>
      <c r="C266" s="25"/>
      <c r="D266" s="25"/>
      <c r="E266" s="25"/>
      <c r="F266" s="26"/>
      <c r="G266" s="37" t="s">
        <v>260</v>
      </c>
      <c r="H266" s="37" t="s">
        <v>112</v>
      </c>
      <c r="I266" s="37" t="s">
        <v>256</v>
      </c>
      <c r="J266" s="37"/>
      <c r="K266" s="38">
        <f>K267</f>
        <v>2561.8000000000002</v>
      </c>
    </row>
    <row r="267" spans="1:11">
      <c r="A267" s="73" t="s">
        <v>250</v>
      </c>
      <c r="B267" s="4"/>
      <c r="C267" s="4"/>
      <c r="D267" s="4"/>
      <c r="E267" s="4"/>
      <c r="F267" s="14"/>
      <c r="G267" s="27" t="s">
        <v>260</v>
      </c>
      <c r="H267" s="27" t="s">
        <v>112</v>
      </c>
      <c r="I267" s="27" t="s">
        <v>256</v>
      </c>
      <c r="J267" s="27" t="s">
        <v>257</v>
      </c>
      <c r="K267" s="28">
        <f>1697.7+166.3-100+522.8+350+154-229</f>
        <v>2561.8000000000002</v>
      </c>
    </row>
    <row r="268" spans="1:11">
      <c r="A268" s="36" t="s">
        <v>186</v>
      </c>
      <c r="B268" s="66"/>
      <c r="C268" s="66"/>
      <c r="D268" s="66"/>
      <c r="E268" s="66"/>
      <c r="F268" s="67"/>
      <c r="G268" s="37"/>
      <c r="H268" s="37"/>
      <c r="I268" s="37"/>
      <c r="J268" s="37"/>
      <c r="K268" s="38"/>
    </row>
    <row r="269" spans="1:11">
      <c r="A269" s="36" t="s">
        <v>187</v>
      </c>
      <c r="B269" s="66"/>
      <c r="C269" s="66"/>
      <c r="D269" s="66"/>
      <c r="E269" s="66"/>
      <c r="F269" s="67"/>
      <c r="G269" s="37" t="s">
        <v>260</v>
      </c>
      <c r="H269" s="37" t="s">
        <v>112</v>
      </c>
      <c r="I269" s="37" t="s">
        <v>256</v>
      </c>
      <c r="J269" s="37"/>
      <c r="K269" s="38">
        <f>K270</f>
        <v>650</v>
      </c>
    </row>
    <row r="270" spans="1:11">
      <c r="A270" s="73" t="s">
        <v>186</v>
      </c>
      <c r="B270" s="66"/>
      <c r="C270" s="66"/>
      <c r="D270" s="66"/>
      <c r="E270" s="66"/>
      <c r="F270" s="67"/>
      <c r="G270" s="27" t="s">
        <v>260</v>
      </c>
      <c r="H270" s="71" t="s">
        <v>112</v>
      </c>
      <c r="I270" s="71" t="s">
        <v>256</v>
      </c>
      <c r="J270" s="27" t="s">
        <v>192</v>
      </c>
      <c r="K270" s="28">
        <f>300+250+100</f>
        <v>650</v>
      </c>
    </row>
    <row r="271" spans="1:11">
      <c r="A271" s="36" t="s">
        <v>185</v>
      </c>
      <c r="B271" s="66"/>
      <c r="C271" s="66"/>
      <c r="D271" s="66"/>
      <c r="E271" s="66"/>
      <c r="F271" s="67"/>
      <c r="G271" s="37" t="s">
        <v>260</v>
      </c>
      <c r="H271" s="37" t="s">
        <v>112</v>
      </c>
      <c r="I271" s="37" t="s">
        <v>256</v>
      </c>
      <c r="J271" s="37"/>
      <c r="K271" s="38">
        <f>K272</f>
        <v>0</v>
      </c>
    </row>
    <row r="272" spans="1:11">
      <c r="A272" s="73" t="s">
        <v>183</v>
      </c>
      <c r="B272" s="66"/>
      <c r="C272" s="66"/>
      <c r="D272" s="66"/>
      <c r="E272" s="66"/>
      <c r="F272" s="67"/>
      <c r="G272" s="27" t="s">
        <v>260</v>
      </c>
      <c r="H272" s="27" t="s">
        <v>112</v>
      </c>
      <c r="I272" s="27" t="s">
        <v>256</v>
      </c>
      <c r="J272" s="71" t="s">
        <v>257</v>
      </c>
      <c r="K272" s="28">
        <f>660-660</f>
        <v>0</v>
      </c>
    </row>
    <row r="273" spans="1:11">
      <c r="A273" s="77" t="s">
        <v>291</v>
      </c>
      <c r="B273" s="4"/>
      <c r="C273" s="4"/>
      <c r="D273" s="4"/>
      <c r="E273" s="4"/>
      <c r="F273" s="14"/>
      <c r="G273" s="27"/>
      <c r="H273" s="27"/>
      <c r="I273" s="27"/>
      <c r="J273" s="27"/>
      <c r="K273" s="28"/>
    </row>
    <row r="274" spans="1:11">
      <c r="A274" s="77" t="s">
        <v>292</v>
      </c>
      <c r="B274" s="4"/>
      <c r="C274" s="4"/>
      <c r="D274" s="4"/>
      <c r="E274" s="4"/>
      <c r="F274" s="14"/>
      <c r="G274" s="37" t="s">
        <v>260</v>
      </c>
      <c r="H274" s="37" t="s">
        <v>112</v>
      </c>
      <c r="I274" s="37" t="s">
        <v>293</v>
      </c>
      <c r="J274" s="37"/>
      <c r="K274" s="38">
        <f>K275</f>
        <v>0</v>
      </c>
    </row>
    <row r="275" spans="1:11">
      <c r="A275" s="73" t="s">
        <v>250</v>
      </c>
      <c r="B275" s="4"/>
      <c r="C275" s="4"/>
      <c r="D275" s="4"/>
      <c r="E275" s="4"/>
      <c r="F275" s="14"/>
      <c r="G275" s="27" t="s">
        <v>260</v>
      </c>
      <c r="H275" s="27" t="s">
        <v>112</v>
      </c>
      <c r="I275" s="27" t="s">
        <v>293</v>
      </c>
      <c r="J275" s="27" t="s">
        <v>257</v>
      </c>
      <c r="K275" s="28">
        <f>350-350</f>
        <v>0</v>
      </c>
    </row>
    <row r="276" spans="1:11">
      <c r="A276" s="11"/>
      <c r="B276" s="3"/>
      <c r="C276" s="3"/>
      <c r="D276" s="3"/>
      <c r="E276" s="3"/>
      <c r="F276" s="21"/>
      <c r="G276" s="30"/>
      <c r="H276" s="30"/>
      <c r="I276" s="30"/>
      <c r="J276" s="30"/>
      <c r="K276" s="69"/>
    </row>
    <row r="277" spans="1:11">
      <c r="A277" s="36" t="s">
        <v>59</v>
      </c>
      <c r="B277" s="3"/>
      <c r="C277" s="3"/>
      <c r="D277" s="3"/>
      <c r="E277" s="3"/>
      <c r="F277" s="21"/>
      <c r="G277" s="30" t="s">
        <v>294</v>
      </c>
      <c r="H277" s="30"/>
      <c r="I277" s="30"/>
      <c r="J277" s="30"/>
      <c r="K277" s="69">
        <f>K286+K278+K312+K307</f>
        <v>11021</v>
      </c>
    </row>
    <row r="278" spans="1:11">
      <c r="A278" s="36" t="s">
        <v>295</v>
      </c>
      <c r="B278" s="3"/>
      <c r="C278" s="3"/>
      <c r="D278" s="3"/>
      <c r="E278" s="3"/>
      <c r="F278" s="21"/>
      <c r="G278" s="30" t="s">
        <v>294</v>
      </c>
      <c r="H278" s="30" t="s">
        <v>94</v>
      </c>
      <c r="I278" s="30"/>
      <c r="J278" s="30"/>
      <c r="K278" s="69">
        <f>K279+K284</f>
        <v>1050</v>
      </c>
    </row>
    <row r="279" spans="1:11">
      <c r="A279" s="36" t="s">
        <v>296</v>
      </c>
      <c r="B279" s="3"/>
      <c r="C279" s="3"/>
      <c r="D279" s="3"/>
      <c r="E279" s="3"/>
      <c r="F279" s="21"/>
      <c r="G279" s="30" t="s">
        <v>294</v>
      </c>
      <c r="H279" s="30" t="s">
        <v>94</v>
      </c>
      <c r="I279" s="30" t="s">
        <v>297</v>
      </c>
      <c r="J279" s="30"/>
      <c r="K279" s="69">
        <f>K281</f>
        <v>700</v>
      </c>
    </row>
    <row r="280" spans="1:11">
      <c r="A280" s="36" t="s">
        <v>298</v>
      </c>
      <c r="B280" s="3"/>
      <c r="C280" s="3"/>
      <c r="D280" s="3"/>
      <c r="E280" s="3"/>
      <c r="F280" s="21"/>
      <c r="G280" s="30"/>
      <c r="H280" s="30"/>
      <c r="I280" s="30"/>
      <c r="J280" s="30"/>
      <c r="K280" s="69"/>
    </row>
    <row r="281" spans="1:11">
      <c r="A281" s="36" t="s">
        <v>299</v>
      </c>
      <c r="B281" s="3"/>
      <c r="C281" s="3"/>
      <c r="D281" s="3"/>
      <c r="E281" s="3"/>
      <c r="F281" s="21"/>
      <c r="G281" s="30" t="s">
        <v>294</v>
      </c>
      <c r="H281" s="30" t="s">
        <v>94</v>
      </c>
      <c r="I281" s="30" t="s">
        <v>300</v>
      </c>
      <c r="J281" s="30"/>
      <c r="K281" s="69">
        <f>K282</f>
        <v>700</v>
      </c>
    </row>
    <row r="282" spans="1:11">
      <c r="A282" s="46" t="s">
        <v>301</v>
      </c>
      <c r="B282" s="3"/>
      <c r="C282" s="3"/>
      <c r="D282" s="3"/>
      <c r="E282" s="3"/>
      <c r="F282" s="21"/>
      <c r="G282" s="34" t="s">
        <v>294</v>
      </c>
      <c r="H282" s="34" t="s">
        <v>94</v>
      </c>
      <c r="I282" s="34" t="s">
        <v>300</v>
      </c>
      <c r="J282" s="34" t="s">
        <v>302</v>
      </c>
      <c r="K282" s="82">
        <v>700</v>
      </c>
    </row>
    <row r="283" spans="1:11">
      <c r="A283" s="36" t="s">
        <v>303</v>
      </c>
      <c r="B283" s="3"/>
      <c r="C283" s="3"/>
      <c r="D283" s="3"/>
      <c r="E283" s="3"/>
      <c r="F283" s="21"/>
      <c r="G283" s="34"/>
      <c r="H283" s="34"/>
      <c r="I283" s="34"/>
      <c r="J283" s="34"/>
      <c r="K283" s="82"/>
    </row>
    <row r="284" spans="1:11">
      <c r="A284" s="36" t="s">
        <v>304</v>
      </c>
      <c r="B284" s="3"/>
      <c r="C284" s="3"/>
      <c r="D284" s="3"/>
      <c r="E284" s="3"/>
      <c r="F284" s="21"/>
      <c r="G284" s="30" t="s">
        <v>294</v>
      </c>
      <c r="H284" s="30" t="s">
        <v>94</v>
      </c>
      <c r="I284" s="30" t="s">
        <v>305</v>
      </c>
      <c r="J284" s="30"/>
      <c r="K284" s="69">
        <f>K285</f>
        <v>350</v>
      </c>
    </row>
    <row r="285" spans="1:11">
      <c r="A285" s="73" t="s">
        <v>301</v>
      </c>
      <c r="B285" s="3"/>
      <c r="C285" s="3"/>
      <c r="D285" s="3"/>
      <c r="E285" s="3"/>
      <c r="F285" s="21"/>
      <c r="G285" s="34" t="s">
        <v>294</v>
      </c>
      <c r="H285" s="34" t="s">
        <v>94</v>
      </c>
      <c r="I285" s="34" t="s">
        <v>305</v>
      </c>
      <c r="J285" s="34" t="s">
        <v>302</v>
      </c>
      <c r="K285" s="35">
        <v>350</v>
      </c>
    </row>
    <row r="286" spans="1:11">
      <c r="A286" s="36" t="s">
        <v>63</v>
      </c>
      <c r="B286" s="66"/>
      <c r="C286" s="66"/>
      <c r="D286" s="66"/>
      <c r="E286" s="66"/>
      <c r="F286" s="67"/>
      <c r="G286" s="37" t="s">
        <v>294</v>
      </c>
      <c r="H286" s="37" t="s">
        <v>106</v>
      </c>
      <c r="I286" s="37"/>
      <c r="J286" s="37"/>
      <c r="K286" s="38">
        <f>K289+K292+K295+K301+K298</f>
        <v>8139.1</v>
      </c>
    </row>
    <row r="287" spans="1:11">
      <c r="A287" s="36" t="s">
        <v>306</v>
      </c>
      <c r="B287" s="66"/>
      <c r="C287" s="66"/>
      <c r="D287" s="66"/>
      <c r="E287" s="66"/>
      <c r="F287" s="67"/>
      <c r="G287" s="30"/>
      <c r="H287" s="30"/>
      <c r="I287" s="30"/>
      <c r="J287" s="30"/>
      <c r="K287" s="31"/>
    </row>
    <row r="288" spans="1:11">
      <c r="A288" s="36" t="s">
        <v>307</v>
      </c>
      <c r="B288" s="66"/>
      <c r="C288" s="66"/>
      <c r="D288" s="66"/>
      <c r="E288" s="66"/>
      <c r="F288" s="67"/>
      <c r="G288" s="30"/>
      <c r="H288" s="30"/>
      <c r="I288" s="30"/>
      <c r="J288" s="30"/>
      <c r="K288" s="31"/>
    </row>
    <row r="289" spans="1:11">
      <c r="A289" s="36" t="s">
        <v>308</v>
      </c>
      <c r="B289" s="66"/>
      <c r="C289" s="66"/>
      <c r="D289" s="66"/>
      <c r="E289" s="66"/>
      <c r="F289" s="67"/>
      <c r="G289" s="37" t="s">
        <v>294</v>
      </c>
      <c r="H289" s="37" t="s">
        <v>106</v>
      </c>
      <c r="I289" s="37" t="s">
        <v>309</v>
      </c>
      <c r="J289" s="37"/>
      <c r="K289" s="38">
        <f>K290</f>
        <v>827.4</v>
      </c>
    </row>
    <row r="290" spans="1:11">
      <c r="A290" s="29" t="s">
        <v>103</v>
      </c>
      <c r="B290" s="32"/>
      <c r="C290" s="32"/>
      <c r="D290" s="32"/>
      <c r="E290" s="32"/>
      <c r="F290" s="33"/>
      <c r="G290" s="34" t="s">
        <v>294</v>
      </c>
      <c r="H290" s="34" t="s">
        <v>106</v>
      </c>
      <c r="I290" s="34" t="s">
        <v>309</v>
      </c>
      <c r="J290" s="34" t="s">
        <v>104</v>
      </c>
      <c r="K290" s="35">
        <f>771.9+55.5</f>
        <v>827.4</v>
      </c>
    </row>
    <row r="291" spans="1:11">
      <c r="A291" s="36" t="s">
        <v>310</v>
      </c>
      <c r="B291" s="4"/>
      <c r="C291" s="4"/>
      <c r="D291" s="4"/>
      <c r="E291" s="4"/>
      <c r="F291" s="14"/>
      <c r="G291" s="37"/>
      <c r="H291" s="37"/>
      <c r="I291" s="37"/>
      <c r="J291" s="37"/>
      <c r="K291" s="38"/>
    </row>
    <row r="292" spans="1:11">
      <c r="A292" s="36" t="s">
        <v>311</v>
      </c>
      <c r="B292" s="4"/>
      <c r="C292" s="4"/>
      <c r="D292" s="4"/>
      <c r="E292" s="4"/>
      <c r="F292" s="14"/>
      <c r="G292" s="37" t="s">
        <v>294</v>
      </c>
      <c r="H292" s="37" t="s">
        <v>106</v>
      </c>
      <c r="I292" s="37" t="s">
        <v>312</v>
      </c>
      <c r="J292" s="37"/>
      <c r="K292" s="38">
        <f>K293</f>
        <v>2980.9</v>
      </c>
    </row>
    <row r="293" spans="1:11">
      <c r="A293" s="29" t="s">
        <v>301</v>
      </c>
      <c r="B293" s="4"/>
      <c r="C293" s="4"/>
      <c r="D293" s="4"/>
      <c r="E293" s="4"/>
      <c r="F293" s="14"/>
      <c r="G293" s="34" t="s">
        <v>294</v>
      </c>
      <c r="H293" s="34" t="s">
        <v>106</v>
      </c>
      <c r="I293" s="34" t="s">
        <v>312</v>
      </c>
      <c r="J293" s="34" t="s">
        <v>302</v>
      </c>
      <c r="K293" s="35">
        <v>2980.9</v>
      </c>
    </row>
    <row r="294" spans="1:11">
      <c r="A294" s="36" t="s">
        <v>313</v>
      </c>
      <c r="B294" s="4"/>
      <c r="C294" s="4"/>
      <c r="D294" s="4"/>
      <c r="E294" s="4"/>
      <c r="F294" s="14"/>
      <c r="G294" s="34"/>
      <c r="H294" s="34"/>
      <c r="I294" s="34"/>
      <c r="J294" s="34"/>
      <c r="K294" s="35"/>
    </row>
    <row r="295" spans="1:11">
      <c r="A295" s="36" t="s">
        <v>314</v>
      </c>
      <c r="B295" s="4"/>
      <c r="C295" s="4"/>
      <c r="D295" s="4"/>
      <c r="E295" s="4"/>
      <c r="F295" s="14"/>
      <c r="G295" s="30" t="s">
        <v>294</v>
      </c>
      <c r="H295" s="30" t="s">
        <v>106</v>
      </c>
      <c r="I295" s="30" t="s">
        <v>315</v>
      </c>
      <c r="J295" s="30" t="s">
        <v>302</v>
      </c>
      <c r="K295" s="31">
        <f>K296</f>
        <v>3886.2</v>
      </c>
    </row>
    <row r="296" spans="1:11">
      <c r="A296" s="29" t="s">
        <v>301</v>
      </c>
      <c r="B296" s="3"/>
      <c r="C296" s="3"/>
      <c r="D296" s="3"/>
      <c r="E296" s="3"/>
      <c r="F296" s="21"/>
      <c r="G296" s="34" t="s">
        <v>294</v>
      </c>
      <c r="H296" s="34" t="s">
        <v>106</v>
      </c>
      <c r="I296" s="34" t="s">
        <v>315</v>
      </c>
      <c r="J296" s="34" t="s">
        <v>302</v>
      </c>
      <c r="K296" s="35">
        <v>3886.2</v>
      </c>
    </row>
    <row r="297" spans="1:11">
      <c r="A297" s="11" t="s">
        <v>316</v>
      </c>
      <c r="B297" s="3"/>
      <c r="C297" s="3"/>
      <c r="D297" s="3"/>
      <c r="E297" s="3"/>
      <c r="F297" s="21"/>
      <c r="G297" s="30"/>
      <c r="H297" s="30"/>
      <c r="I297" s="30"/>
      <c r="J297" s="30"/>
      <c r="K297" s="31"/>
    </row>
    <row r="298" spans="1:11">
      <c r="A298" s="11" t="s">
        <v>317</v>
      </c>
      <c r="B298" s="3"/>
      <c r="C298" s="3"/>
      <c r="D298" s="3"/>
      <c r="E298" s="3"/>
      <c r="F298" s="21"/>
      <c r="G298" s="30" t="s">
        <v>294</v>
      </c>
      <c r="H298" s="30" t="s">
        <v>106</v>
      </c>
      <c r="I298" s="30" t="s">
        <v>318</v>
      </c>
      <c r="J298" s="30"/>
      <c r="K298" s="31">
        <f>K299</f>
        <v>273.60000000000002</v>
      </c>
    </row>
    <row r="299" spans="1:11">
      <c r="A299" s="29" t="s">
        <v>301</v>
      </c>
      <c r="B299" s="3"/>
      <c r="C299" s="3"/>
      <c r="D299" s="3"/>
      <c r="E299" s="3"/>
      <c r="F299" s="21"/>
      <c r="G299" s="34" t="s">
        <v>294</v>
      </c>
      <c r="H299" s="34" t="s">
        <v>106</v>
      </c>
      <c r="I299" s="34" t="s">
        <v>318</v>
      </c>
      <c r="J299" s="34" t="s">
        <v>302</v>
      </c>
      <c r="K299" s="35">
        <v>273.60000000000002</v>
      </c>
    </row>
    <row r="300" spans="1:11">
      <c r="A300" s="11" t="s">
        <v>319</v>
      </c>
      <c r="B300" s="3"/>
      <c r="C300" s="3"/>
      <c r="D300" s="3"/>
      <c r="E300" s="3"/>
      <c r="F300" s="21"/>
      <c r="G300" s="34"/>
      <c r="H300" s="34"/>
      <c r="I300" s="34"/>
      <c r="J300" s="34"/>
      <c r="K300" s="35"/>
    </row>
    <row r="301" spans="1:11">
      <c r="A301" s="11" t="s">
        <v>320</v>
      </c>
      <c r="B301" s="3"/>
      <c r="C301" s="3"/>
      <c r="D301" s="3"/>
      <c r="E301" s="3"/>
      <c r="F301" s="21"/>
      <c r="G301" s="30" t="s">
        <v>294</v>
      </c>
      <c r="H301" s="30" t="s">
        <v>106</v>
      </c>
      <c r="I301" s="30" t="s">
        <v>321</v>
      </c>
      <c r="J301" s="30"/>
      <c r="K301" s="31">
        <f>K302</f>
        <v>171</v>
      </c>
    </row>
    <row r="302" spans="1:11">
      <c r="A302" s="29" t="s">
        <v>301</v>
      </c>
      <c r="B302" s="3"/>
      <c r="C302" s="3"/>
      <c r="D302" s="3"/>
      <c r="E302" s="3"/>
      <c r="F302" s="21"/>
      <c r="G302" s="34" t="s">
        <v>294</v>
      </c>
      <c r="H302" s="34" t="s">
        <v>106</v>
      </c>
      <c r="I302" s="34" t="s">
        <v>321</v>
      </c>
      <c r="J302" s="34" t="s">
        <v>302</v>
      </c>
      <c r="K302" s="35">
        <v>171</v>
      </c>
    </row>
    <row r="303" spans="1:11">
      <c r="A303" s="11" t="s">
        <v>65</v>
      </c>
      <c r="B303" s="3"/>
      <c r="C303" s="3"/>
      <c r="D303" s="3"/>
      <c r="E303" s="3"/>
      <c r="F303" s="21"/>
      <c r="G303" s="30" t="s">
        <v>294</v>
      </c>
      <c r="H303" s="30" t="s">
        <v>112</v>
      </c>
      <c r="I303" s="34"/>
      <c r="J303" s="34"/>
      <c r="K303" s="31">
        <f>K307</f>
        <v>1254</v>
      </c>
    </row>
    <row r="304" spans="1:11">
      <c r="A304" s="20" t="s">
        <v>322</v>
      </c>
      <c r="B304" s="3"/>
      <c r="C304" s="3"/>
      <c r="D304" s="3"/>
      <c r="E304" s="3"/>
      <c r="F304" s="21"/>
      <c r="G304" s="34"/>
      <c r="H304" s="34"/>
      <c r="I304" s="34"/>
      <c r="J304" s="34"/>
      <c r="K304" s="35"/>
    </row>
    <row r="305" spans="1:11">
      <c r="A305" s="20" t="s">
        <v>323</v>
      </c>
      <c r="B305" s="3"/>
      <c r="C305" s="3"/>
      <c r="D305" s="3"/>
      <c r="E305" s="3"/>
      <c r="F305" s="21"/>
      <c r="G305" s="34"/>
      <c r="H305" s="34"/>
      <c r="I305" s="34"/>
      <c r="J305" s="34"/>
      <c r="K305" s="35"/>
    </row>
    <row r="306" spans="1:11">
      <c r="A306" s="20" t="s">
        <v>324</v>
      </c>
      <c r="B306" s="3"/>
      <c r="C306" s="3"/>
      <c r="D306" s="3"/>
      <c r="E306" s="3"/>
      <c r="F306" s="21"/>
      <c r="G306" s="30"/>
      <c r="H306" s="30"/>
      <c r="I306" s="34"/>
      <c r="J306" s="34"/>
      <c r="K306" s="35"/>
    </row>
    <row r="307" spans="1:11">
      <c r="A307" s="20" t="s">
        <v>325</v>
      </c>
      <c r="B307" s="3"/>
      <c r="C307" s="3"/>
      <c r="D307" s="3"/>
      <c r="E307" s="3"/>
      <c r="F307" s="21"/>
      <c r="G307" s="30" t="s">
        <v>294</v>
      </c>
      <c r="H307" s="30" t="s">
        <v>112</v>
      </c>
      <c r="I307" s="30" t="s">
        <v>326</v>
      </c>
      <c r="J307" s="30"/>
      <c r="K307" s="31">
        <f>K308</f>
        <v>1254</v>
      </c>
    </row>
    <row r="308" spans="1:11">
      <c r="A308" s="29" t="s">
        <v>103</v>
      </c>
      <c r="B308" s="3"/>
      <c r="C308" s="3"/>
      <c r="D308" s="3"/>
      <c r="E308" s="3"/>
      <c r="F308" s="21"/>
      <c r="G308" s="34" t="s">
        <v>294</v>
      </c>
      <c r="H308" s="34" t="s">
        <v>112</v>
      </c>
      <c r="I308" s="34" t="s">
        <v>326</v>
      </c>
      <c r="J308" s="34" t="s">
        <v>302</v>
      </c>
      <c r="K308" s="35">
        <f>627+627</f>
        <v>1254</v>
      </c>
    </row>
    <row r="309" spans="1:11">
      <c r="A309" s="36" t="s">
        <v>327</v>
      </c>
      <c r="B309" s="32"/>
      <c r="C309" s="32"/>
      <c r="D309" s="32"/>
      <c r="E309" s="32"/>
      <c r="F309" s="33"/>
      <c r="G309" s="37" t="s">
        <v>294</v>
      </c>
      <c r="H309" s="37" t="s">
        <v>124</v>
      </c>
      <c r="I309" s="37"/>
      <c r="J309" s="37"/>
      <c r="K309" s="38">
        <f>K312</f>
        <v>577.9</v>
      </c>
    </row>
    <row r="310" spans="1:11">
      <c r="A310" s="36" t="s">
        <v>146</v>
      </c>
      <c r="B310" s="4"/>
      <c r="C310" s="4"/>
      <c r="D310" s="4"/>
      <c r="E310" s="4"/>
      <c r="F310" s="14"/>
      <c r="G310" s="30"/>
      <c r="H310" s="30"/>
      <c r="I310" s="30"/>
      <c r="J310" s="30"/>
      <c r="K310" s="31"/>
    </row>
    <row r="311" spans="1:11">
      <c r="A311" s="36" t="s">
        <v>328</v>
      </c>
      <c r="B311" s="4"/>
      <c r="C311" s="4"/>
      <c r="D311" s="4"/>
      <c r="E311" s="4"/>
      <c r="F311" s="14"/>
      <c r="G311" s="37"/>
      <c r="H311" s="37"/>
      <c r="I311" s="37"/>
      <c r="J311" s="37"/>
      <c r="K311" s="38"/>
    </row>
    <row r="312" spans="1:11">
      <c r="A312" s="36" t="s">
        <v>329</v>
      </c>
      <c r="B312" s="32"/>
      <c r="C312" s="32"/>
      <c r="D312" s="32"/>
      <c r="E312" s="32"/>
      <c r="F312" s="33"/>
      <c r="G312" s="37" t="s">
        <v>294</v>
      </c>
      <c r="H312" s="37" t="s">
        <v>124</v>
      </c>
      <c r="I312" s="37" t="s">
        <v>330</v>
      </c>
      <c r="J312" s="37"/>
      <c r="K312" s="38">
        <f>K313</f>
        <v>577.9</v>
      </c>
    </row>
    <row r="313" spans="1:11">
      <c r="A313" s="29" t="s">
        <v>103</v>
      </c>
      <c r="B313" s="32"/>
      <c r="C313" s="32"/>
      <c r="D313" s="32"/>
      <c r="E313" s="32"/>
      <c r="F313" s="33"/>
      <c r="G313" s="34" t="s">
        <v>294</v>
      </c>
      <c r="H313" s="34" t="s">
        <v>124</v>
      </c>
      <c r="I313" s="34" t="s">
        <v>330</v>
      </c>
      <c r="J313" s="34" t="s">
        <v>104</v>
      </c>
      <c r="K313" s="35">
        <f>539.1+38.8</f>
        <v>577.9</v>
      </c>
    </row>
    <row r="314" spans="1:11">
      <c r="A314" s="29"/>
      <c r="B314" s="66"/>
      <c r="C314" s="66"/>
      <c r="D314" s="66"/>
      <c r="E314" s="66"/>
      <c r="F314" s="67"/>
      <c r="G314" s="37"/>
      <c r="H314" s="37"/>
      <c r="I314" s="37"/>
      <c r="J314" s="37"/>
      <c r="K314" s="38"/>
    </row>
    <row r="315" spans="1:11">
      <c r="A315" s="77" t="s">
        <v>69</v>
      </c>
      <c r="B315" s="66"/>
      <c r="C315" s="66"/>
      <c r="D315" s="66"/>
      <c r="E315" s="66"/>
      <c r="F315" s="67"/>
      <c r="G315" s="37" t="s">
        <v>130</v>
      </c>
      <c r="H315" s="37"/>
      <c r="I315" s="37"/>
      <c r="J315" s="37"/>
      <c r="K315" s="38">
        <f>K316+K320</f>
        <v>2500</v>
      </c>
    </row>
    <row r="316" spans="1:11">
      <c r="A316" s="77" t="s">
        <v>71</v>
      </c>
      <c r="B316" s="66"/>
      <c r="C316" s="66"/>
      <c r="D316" s="66"/>
      <c r="E316" s="66"/>
      <c r="F316" s="67"/>
      <c r="G316" s="37" t="s">
        <v>130</v>
      </c>
      <c r="H316" s="37" t="s">
        <v>94</v>
      </c>
      <c r="I316" s="37"/>
      <c r="J316" s="37"/>
      <c r="K316" s="38">
        <f>K317</f>
        <v>1500</v>
      </c>
    </row>
    <row r="317" spans="1:11">
      <c r="A317" s="77" t="s">
        <v>331</v>
      </c>
      <c r="B317" s="66"/>
      <c r="C317" s="66"/>
      <c r="D317" s="66"/>
      <c r="E317" s="66"/>
      <c r="F317" s="67"/>
      <c r="G317" s="37" t="s">
        <v>130</v>
      </c>
      <c r="H317" s="37" t="s">
        <v>94</v>
      </c>
      <c r="I317" s="37" t="s">
        <v>332</v>
      </c>
      <c r="J317" s="37"/>
      <c r="K317" s="38">
        <f>K318</f>
        <v>1500</v>
      </c>
    </row>
    <row r="318" spans="1:11">
      <c r="A318" s="36" t="s">
        <v>333</v>
      </c>
      <c r="B318" s="4"/>
      <c r="C318" s="4"/>
      <c r="D318" s="4"/>
      <c r="E318" s="4"/>
      <c r="F318" s="41"/>
      <c r="G318" s="37" t="s">
        <v>130</v>
      </c>
      <c r="H318" s="37" t="s">
        <v>94</v>
      </c>
      <c r="I318" s="37" t="s">
        <v>334</v>
      </c>
      <c r="J318" s="37"/>
      <c r="K318" s="38">
        <f>K319</f>
        <v>1500</v>
      </c>
    </row>
    <row r="319" spans="1:11">
      <c r="A319" s="29" t="s">
        <v>103</v>
      </c>
      <c r="B319" s="32"/>
      <c r="C319" s="32"/>
      <c r="D319" s="32"/>
      <c r="E319" s="32"/>
      <c r="F319" s="33"/>
      <c r="G319" s="42" t="s">
        <v>130</v>
      </c>
      <c r="H319" s="42" t="s">
        <v>94</v>
      </c>
      <c r="I319" s="42" t="s">
        <v>334</v>
      </c>
      <c r="J319" s="42" t="s">
        <v>104</v>
      </c>
      <c r="K319" s="83">
        <f>750+200+200+200+100+50</f>
        <v>1500</v>
      </c>
    </row>
    <row r="320" spans="1:11">
      <c r="A320" s="11" t="s">
        <v>73</v>
      </c>
      <c r="B320" s="32"/>
      <c r="C320" s="32"/>
      <c r="D320" s="32"/>
      <c r="E320" s="32"/>
      <c r="F320" s="33"/>
      <c r="G320" s="84" t="s">
        <v>130</v>
      </c>
      <c r="H320" s="84"/>
      <c r="I320" s="84"/>
      <c r="J320" s="84"/>
      <c r="K320" s="38">
        <f>K321</f>
        <v>1000</v>
      </c>
    </row>
    <row r="321" spans="1:11">
      <c r="A321" s="11" t="s">
        <v>335</v>
      </c>
      <c r="B321" s="32"/>
      <c r="C321" s="32"/>
      <c r="D321" s="32"/>
      <c r="E321" s="32"/>
      <c r="F321" s="33"/>
      <c r="G321" s="84" t="s">
        <v>130</v>
      </c>
      <c r="H321" s="84" t="s">
        <v>120</v>
      </c>
      <c r="I321" s="84"/>
      <c r="J321" s="84"/>
      <c r="K321" s="38">
        <f>K324</f>
        <v>1000</v>
      </c>
    </row>
    <row r="322" spans="1:11">
      <c r="A322" s="11" t="s">
        <v>336</v>
      </c>
      <c r="B322" s="32"/>
      <c r="C322" s="32"/>
      <c r="D322" s="32"/>
      <c r="E322" s="32"/>
      <c r="F322" s="33"/>
      <c r="G322" s="84"/>
      <c r="H322" s="84"/>
      <c r="I322" s="84"/>
      <c r="J322" s="84"/>
      <c r="K322" s="38"/>
    </row>
    <row r="323" spans="1:11">
      <c r="A323" s="11" t="s">
        <v>337</v>
      </c>
      <c r="B323" s="32"/>
      <c r="C323" s="32"/>
      <c r="D323" s="32"/>
      <c r="E323" s="32"/>
      <c r="F323" s="33"/>
      <c r="G323" s="84"/>
      <c r="H323" s="84"/>
      <c r="I323" s="84"/>
      <c r="J323" s="84"/>
      <c r="K323" s="38"/>
    </row>
    <row r="324" spans="1:11">
      <c r="A324" s="11" t="s">
        <v>338</v>
      </c>
      <c r="B324" s="32"/>
      <c r="C324" s="32"/>
      <c r="D324" s="32"/>
      <c r="E324" s="32"/>
      <c r="F324" s="33"/>
      <c r="G324" s="84" t="s">
        <v>130</v>
      </c>
      <c r="H324" s="84" t="s">
        <v>120</v>
      </c>
      <c r="I324" s="84" t="s">
        <v>339</v>
      </c>
      <c r="J324" s="84"/>
      <c r="K324" s="38">
        <f>K325</f>
        <v>1000</v>
      </c>
    </row>
    <row r="325" spans="1:11">
      <c r="A325" s="29" t="s">
        <v>103</v>
      </c>
      <c r="B325" s="32"/>
      <c r="C325" s="32"/>
      <c r="D325" s="32"/>
      <c r="E325" s="32"/>
      <c r="F325" s="33"/>
      <c r="G325" s="85" t="s">
        <v>130</v>
      </c>
      <c r="H325" s="85" t="s">
        <v>120</v>
      </c>
      <c r="I325" s="85" t="s">
        <v>339</v>
      </c>
      <c r="J325" s="85" t="s">
        <v>192</v>
      </c>
      <c r="K325" s="83">
        <v>1000</v>
      </c>
    </row>
    <row r="326" spans="1:11">
      <c r="A326" s="29"/>
      <c r="B326" s="32"/>
      <c r="C326" s="32"/>
      <c r="D326" s="32"/>
      <c r="E326" s="32"/>
      <c r="F326" s="33"/>
      <c r="G326" s="86"/>
      <c r="H326" s="86"/>
      <c r="I326" s="86"/>
      <c r="J326" s="86"/>
      <c r="K326" s="35"/>
    </row>
    <row r="327" spans="1:11">
      <c r="A327" s="11" t="s">
        <v>75</v>
      </c>
      <c r="B327" s="66"/>
      <c r="C327" s="66"/>
      <c r="D327" s="66"/>
      <c r="E327" s="66"/>
      <c r="F327" s="67"/>
      <c r="G327" s="87" t="s">
        <v>162</v>
      </c>
      <c r="H327" s="87"/>
      <c r="I327" s="87"/>
      <c r="J327" s="87"/>
      <c r="K327" s="31">
        <f>K328</f>
        <v>2492.6999999999998</v>
      </c>
    </row>
    <row r="328" spans="1:11">
      <c r="A328" s="36" t="s">
        <v>77</v>
      </c>
      <c r="B328" s="66"/>
      <c r="C328" s="66"/>
      <c r="D328" s="66"/>
      <c r="E328" s="66"/>
      <c r="F328" s="67"/>
      <c r="G328" s="37" t="s">
        <v>162</v>
      </c>
      <c r="H328" s="37" t="s">
        <v>97</v>
      </c>
      <c r="I328" s="37"/>
      <c r="J328" s="37"/>
      <c r="K328" s="38">
        <f>K330</f>
        <v>2492.6999999999998</v>
      </c>
    </row>
    <row r="329" spans="1:11">
      <c r="A329" s="36" t="s">
        <v>340</v>
      </c>
      <c r="B329" s="66"/>
      <c r="C329" s="66"/>
      <c r="D329" s="66"/>
      <c r="E329" s="66"/>
      <c r="F329" s="67"/>
      <c r="G329" s="37"/>
      <c r="H329" s="37"/>
      <c r="I329" s="37"/>
      <c r="J329" s="37"/>
      <c r="K329" s="38"/>
    </row>
    <row r="330" spans="1:11">
      <c r="A330" s="36" t="s">
        <v>341</v>
      </c>
      <c r="B330" s="66"/>
      <c r="C330" s="66"/>
      <c r="D330" s="36"/>
      <c r="E330" s="66"/>
      <c r="F330" s="67"/>
      <c r="G330" s="37" t="s">
        <v>162</v>
      </c>
      <c r="H330" s="37" t="s">
        <v>97</v>
      </c>
      <c r="I330" s="37" t="s">
        <v>342</v>
      </c>
      <c r="J330" s="37"/>
      <c r="K330" s="38">
        <f>K331</f>
        <v>2492.6999999999998</v>
      </c>
    </row>
    <row r="331" spans="1:11">
      <c r="A331" s="36" t="s">
        <v>181</v>
      </c>
      <c r="B331" s="4"/>
      <c r="C331" s="4"/>
      <c r="D331" s="4"/>
      <c r="E331" s="4"/>
      <c r="F331" s="14"/>
      <c r="G331" s="37" t="s">
        <v>162</v>
      </c>
      <c r="H331" s="37" t="s">
        <v>97</v>
      </c>
      <c r="I331" s="37" t="s">
        <v>343</v>
      </c>
      <c r="J331" s="37"/>
      <c r="K331" s="88">
        <f>K332</f>
        <v>2492.6999999999998</v>
      </c>
    </row>
    <row r="332" spans="1:11">
      <c r="A332" s="73" t="s">
        <v>344</v>
      </c>
      <c r="B332" s="4"/>
      <c r="C332" s="4"/>
      <c r="D332" s="4"/>
      <c r="E332" s="4"/>
      <c r="F332" s="14"/>
      <c r="G332" s="34" t="s">
        <v>162</v>
      </c>
      <c r="H332" s="34" t="s">
        <v>97</v>
      </c>
      <c r="I332" s="34" t="s">
        <v>343</v>
      </c>
      <c r="J332" s="34" t="s">
        <v>184</v>
      </c>
      <c r="K332" s="52">
        <f>1612.8+678.9+201</f>
        <v>2492.6999999999998</v>
      </c>
    </row>
    <row r="333" spans="1:11">
      <c r="A333" s="73"/>
      <c r="B333" s="4"/>
      <c r="C333" s="4"/>
      <c r="D333" s="4"/>
      <c r="E333" s="4"/>
      <c r="F333" s="14"/>
      <c r="G333" s="86"/>
      <c r="H333" s="86"/>
      <c r="I333" s="86"/>
      <c r="J333" s="86"/>
      <c r="K333" s="52"/>
    </row>
    <row r="334" spans="1:11">
      <c r="A334" s="36" t="s">
        <v>345</v>
      </c>
      <c r="B334" s="66"/>
      <c r="C334" s="66"/>
      <c r="D334" s="66"/>
      <c r="E334" s="66"/>
      <c r="F334" s="67"/>
      <c r="G334" s="84" t="s">
        <v>346</v>
      </c>
      <c r="H334" s="84"/>
      <c r="I334" s="84"/>
      <c r="J334" s="84"/>
      <c r="K334" s="38">
        <f>K336+K339</f>
        <v>12146.2</v>
      </c>
    </row>
    <row r="335" spans="1:11">
      <c r="A335" s="36" t="s">
        <v>347</v>
      </c>
      <c r="B335" s="66"/>
      <c r="C335" s="66"/>
      <c r="D335" s="66"/>
      <c r="E335" s="66"/>
      <c r="F335" s="67"/>
      <c r="G335" s="84"/>
      <c r="H335" s="84"/>
      <c r="I335" s="84"/>
      <c r="J335" s="84"/>
      <c r="K335" s="38"/>
    </row>
    <row r="336" spans="1:11">
      <c r="A336" s="36" t="s">
        <v>348</v>
      </c>
      <c r="B336" s="32"/>
      <c r="C336" s="32"/>
      <c r="D336" s="32"/>
      <c r="E336" s="32"/>
      <c r="F336" s="33"/>
      <c r="G336" s="84" t="s">
        <v>346</v>
      </c>
      <c r="H336" s="84" t="s">
        <v>94</v>
      </c>
      <c r="I336" s="84" t="s">
        <v>349</v>
      </c>
      <c r="J336" s="84"/>
      <c r="K336" s="38">
        <f>K337</f>
        <v>5620</v>
      </c>
    </row>
    <row r="337" spans="1:11">
      <c r="A337" s="29" t="s">
        <v>350</v>
      </c>
      <c r="B337" s="4"/>
      <c r="C337" s="4"/>
      <c r="D337" s="4"/>
      <c r="E337" s="4"/>
      <c r="F337" s="14"/>
      <c r="G337" s="86" t="s">
        <v>346</v>
      </c>
      <c r="H337" s="86" t="s">
        <v>94</v>
      </c>
      <c r="I337" s="86" t="s">
        <v>349</v>
      </c>
      <c r="J337" s="86" t="s">
        <v>351</v>
      </c>
      <c r="K337" s="35">
        <v>5620</v>
      </c>
    </row>
    <row r="338" spans="1:11">
      <c r="A338" s="11" t="s">
        <v>352</v>
      </c>
      <c r="B338" s="4"/>
      <c r="C338" s="4"/>
      <c r="D338" s="4"/>
      <c r="E338" s="4"/>
      <c r="F338" s="14"/>
      <c r="G338" s="86"/>
      <c r="H338" s="86"/>
      <c r="I338" s="86"/>
      <c r="J338" s="86"/>
      <c r="K338" s="35"/>
    </row>
    <row r="339" spans="1:11">
      <c r="A339" s="11" t="s">
        <v>353</v>
      </c>
      <c r="B339" s="4"/>
      <c r="C339" s="4"/>
      <c r="D339" s="4"/>
      <c r="E339" s="4"/>
      <c r="F339" s="14"/>
      <c r="G339" s="87" t="s">
        <v>346</v>
      </c>
      <c r="H339" s="87" t="s">
        <v>106</v>
      </c>
      <c r="I339" s="87"/>
      <c r="J339" s="87"/>
      <c r="K339" s="31">
        <f>K341</f>
        <v>6526.2</v>
      </c>
    </row>
    <row r="340" spans="1:11">
      <c r="A340" s="11" t="s">
        <v>354</v>
      </c>
      <c r="B340" s="4"/>
      <c r="C340" s="4"/>
      <c r="D340" s="4"/>
      <c r="E340" s="4"/>
      <c r="F340" s="14"/>
      <c r="G340" s="86"/>
      <c r="H340" s="86"/>
      <c r="I340" s="86"/>
      <c r="J340" s="86"/>
      <c r="K340" s="35"/>
    </row>
    <row r="341" spans="1:11">
      <c r="A341" s="11" t="s">
        <v>355</v>
      </c>
      <c r="B341" s="4"/>
      <c r="C341" s="4"/>
      <c r="D341" s="4"/>
      <c r="E341" s="4"/>
      <c r="F341" s="14"/>
      <c r="G341" s="87" t="s">
        <v>346</v>
      </c>
      <c r="H341" s="87" t="s">
        <v>106</v>
      </c>
      <c r="I341" s="87" t="s">
        <v>356</v>
      </c>
      <c r="J341" s="86"/>
      <c r="K341" s="31">
        <f>K342</f>
        <v>6526.2</v>
      </c>
    </row>
    <row r="342" spans="1:11">
      <c r="A342" s="29" t="s">
        <v>83</v>
      </c>
      <c r="B342" s="4"/>
      <c r="C342" s="4"/>
      <c r="D342" s="4"/>
      <c r="E342" s="4"/>
      <c r="F342" s="14"/>
      <c r="G342" s="86" t="s">
        <v>346</v>
      </c>
      <c r="H342" s="86" t="s">
        <v>106</v>
      </c>
      <c r="I342" s="86" t="s">
        <v>356</v>
      </c>
      <c r="J342" s="86" t="s">
        <v>357</v>
      </c>
      <c r="K342" s="35">
        <f>1813.6+1405.2+1372.2+1975.2-400+120+40+200</f>
        <v>6526.2</v>
      </c>
    </row>
    <row r="343" spans="1:11">
      <c r="A343" s="11"/>
      <c r="B343" s="4"/>
      <c r="C343" s="4"/>
      <c r="D343" s="4"/>
      <c r="E343" s="4"/>
      <c r="F343" s="89"/>
      <c r="G343" s="13"/>
      <c r="H343" s="13"/>
      <c r="I343" s="13"/>
      <c r="J343" s="13"/>
      <c r="K343" s="13"/>
    </row>
    <row r="344" spans="1:11">
      <c r="A344" s="6"/>
      <c r="B344" s="7"/>
      <c r="C344" s="7"/>
      <c r="D344" s="7"/>
      <c r="E344" s="7"/>
      <c r="F344" s="8"/>
      <c r="G344" s="10"/>
      <c r="H344" s="10"/>
      <c r="I344" s="10"/>
      <c r="J344" s="10"/>
      <c r="K344" s="9"/>
    </row>
    <row r="345" spans="1:11">
      <c r="A345" s="90" t="s">
        <v>358</v>
      </c>
      <c r="B345" s="91"/>
      <c r="C345" s="91"/>
      <c r="D345" s="91"/>
      <c r="E345" s="91"/>
      <c r="F345" s="92"/>
      <c r="G345" s="93"/>
      <c r="H345" s="93"/>
      <c r="I345" s="93"/>
      <c r="J345" s="93"/>
      <c r="K345" s="94">
        <f>K12+K95+K105+K212+K277+K334+K83+K315+K327</f>
        <v>485296.39999999997</v>
      </c>
    </row>
  </sheetData>
  <mergeCells count="1">
    <mergeCell ref="B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3"/>
  <sheetViews>
    <sheetView topLeftCell="A364" workbookViewId="0">
      <selection sqref="A1:M373"/>
    </sheetView>
  </sheetViews>
  <sheetFormatPr defaultRowHeight="14.4"/>
  <cols>
    <col min="12" max="12" width="10.77734375" customWidth="1"/>
  </cols>
  <sheetData>
    <row r="1" spans="1:12">
      <c r="A1" s="1"/>
      <c r="B1" s="1"/>
      <c r="C1" s="1"/>
      <c r="D1" s="1"/>
      <c r="E1" s="1"/>
      <c r="F1" s="1"/>
      <c r="G1" s="1"/>
      <c r="H1" s="2" t="s">
        <v>359</v>
      </c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2" t="s">
        <v>86</v>
      </c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2" t="s">
        <v>87</v>
      </c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2" t="s">
        <v>2</v>
      </c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2" t="s">
        <v>360</v>
      </c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45" customHeight="1">
      <c r="A8" s="95"/>
      <c r="B8" s="3"/>
      <c r="C8" s="4"/>
      <c r="D8" s="3"/>
      <c r="E8" s="4"/>
      <c r="F8" s="4"/>
      <c r="G8" s="4"/>
      <c r="H8" s="3"/>
      <c r="I8" s="3"/>
      <c r="J8" s="3"/>
      <c r="K8" s="3"/>
      <c r="L8" s="4"/>
    </row>
    <row r="9" spans="1:12">
      <c r="A9" s="3" t="s">
        <v>361</v>
      </c>
      <c r="B9" s="3"/>
      <c r="C9" s="4"/>
      <c r="D9" s="3"/>
      <c r="E9" s="4"/>
      <c r="F9" s="4"/>
      <c r="G9" s="4"/>
      <c r="H9" s="3"/>
      <c r="I9" s="3"/>
      <c r="J9" s="3"/>
      <c r="K9" s="3"/>
      <c r="L9" s="4"/>
    </row>
    <row r="10" spans="1:12">
      <c r="A10" s="5" t="s">
        <v>362</v>
      </c>
      <c r="B10" s="3"/>
      <c r="C10" s="4"/>
      <c r="D10" s="3"/>
      <c r="E10" s="4"/>
      <c r="F10" s="4"/>
      <c r="G10" s="4"/>
      <c r="H10" s="3"/>
      <c r="I10" s="3"/>
      <c r="J10" s="3"/>
      <c r="K10" s="3"/>
      <c r="L10" s="4"/>
    </row>
    <row r="11" spans="1:12">
      <c r="A11" s="5" t="s">
        <v>363</v>
      </c>
      <c r="B11" s="3"/>
      <c r="C11" s="4"/>
      <c r="D11" s="3"/>
      <c r="E11" s="4"/>
      <c r="F11" s="4"/>
      <c r="G11" s="4"/>
      <c r="H11" s="3"/>
      <c r="I11" s="3"/>
      <c r="J11" s="3"/>
      <c r="K11" s="3"/>
      <c r="L11" s="4"/>
    </row>
    <row r="12" spans="1:12">
      <c r="A12" s="5"/>
      <c r="B12" s="3"/>
      <c r="C12" s="4"/>
      <c r="D12" s="3"/>
      <c r="E12" s="4"/>
      <c r="F12" s="4"/>
      <c r="G12" s="4"/>
      <c r="H12" s="3"/>
      <c r="I12" s="3"/>
      <c r="J12" s="3"/>
      <c r="K12" s="3"/>
      <c r="L12" s="4"/>
    </row>
    <row r="13" spans="1:12">
      <c r="A13" s="5"/>
      <c r="B13" s="3"/>
      <c r="C13" s="4"/>
      <c r="D13" s="3"/>
      <c r="E13" s="4"/>
      <c r="F13" s="4"/>
      <c r="G13" s="4"/>
      <c r="H13" s="3"/>
      <c r="I13" s="3"/>
      <c r="J13" s="3"/>
      <c r="K13" s="3"/>
      <c r="L13" s="4"/>
    </row>
    <row r="14" spans="1:12">
      <c r="A14" s="5"/>
      <c r="B14" s="3"/>
      <c r="C14" s="4"/>
      <c r="D14" s="3"/>
      <c r="E14" s="4"/>
      <c r="F14" s="4"/>
      <c r="G14" s="4"/>
      <c r="H14" s="3"/>
      <c r="I14" s="25"/>
      <c r="J14" s="3"/>
      <c r="K14" s="25" t="s">
        <v>6</v>
      </c>
      <c r="L14" s="4"/>
    </row>
    <row r="15" spans="1:12">
      <c r="A15" s="59"/>
      <c r="B15" s="60" t="s">
        <v>364</v>
      </c>
      <c r="C15" s="60"/>
      <c r="D15" s="60"/>
      <c r="E15" s="60"/>
      <c r="F15" s="61"/>
      <c r="G15" s="96" t="s">
        <v>365</v>
      </c>
      <c r="H15" s="96" t="s">
        <v>366</v>
      </c>
      <c r="I15" s="63" t="s">
        <v>367</v>
      </c>
      <c r="J15" s="63" t="s">
        <v>368</v>
      </c>
      <c r="K15" s="63" t="s">
        <v>369</v>
      </c>
      <c r="L15" s="97" t="s">
        <v>9</v>
      </c>
    </row>
    <row r="16" spans="1:12">
      <c r="A16" s="15"/>
      <c r="B16" s="16"/>
      <c r="C16" s="16"/>
      <c r="D16" s="16"/>
      <c r="E16" s="16"/>
      <c r="F16" s="17"/>
      <c r="G16" s="17"/>
      <c r="H16" s="65"/>
      <c r="I16" s="18"/>
      <c r="J16" s="18"/>
      <c r="K16" s="18"/>
      <c r="L16" s="18"/>
    </row>
    <row r="17" spans="1:12">
      <c r="A17" s="20" t="s">
        <v>370</v>
      </c>
      <c r="B17" s="3"/>
      <c r="C17" s="3"/>
      <c r="D17" s="3"/>
      <c r="E17" s="3"/>
      <c r="F17" s="98"/>
      <c r="G17" s="98"/>
      <c r="H17" s="18"/>
      <c r="I17" s="18"/>
      <c r="J17" s="18"/>
      <c r="K17" s="18"/>
      <c r="L17" s="18"/>
    </row>
    <row r="18" spans="1:12">
      <c r="A18" s="20" t="s">
        <v>87</v>
      </c>
      <c r="B18" s="3"/>
      <c r="C18" s="3"/>
      <c r="D18" s="3"/>
      <c r="E18" s="3"/>
      <c r="F18" s="98"/>
      <c r="G18" s="21" t="s">
        <v>371</v>
      </c>
      <c r="H18" s="22"/>
      <c r="I18" s="22"/>
      <c r="J18" s="22"/>
      <c r="K18" s="22"/>
      <c r="L18" s="23">
        <f>L20+L67+L113+L78+L147+L158+L87</f>
        <v>189182</v>
      </c>
    </row>
    <row r="19" spans="1:12">
      <c r="A19" s="20"/>
      <c r="B19" s="3"/>
      <c r="C19" s="3"/>
      <c r="D19" s="3"/>
      <c r="E19" s="3"/>
      <c r="F19" s="98"/>
      <c r="G19" s="21"/>
      <c r="H19" s="18"/>
      <c r="I19" s="18"/>
      <c r="J19" s="18"/>
      <c r="K19" s="18"/>
      <c r="L19" s="18"/>
    </row>
    <row r="20" spans="1:12">
      <c r="A20" s="36" t="s">
        <v>11</v>
      </c>
      <c r="B20" s="66"/>
      <c r="C20" s="66"/>
      <c r="D20" s="66"/>
      <c r="E20" s="66"/>
      <c r="F20" s="67"/>
      <c r="G20" s="67" t="s">
        <v>371</v>
      </c>
      <c r="H20" s="37" t="s">
        <v>94</v>
      </c>
      <c r="I20" s="37"/>
      <c r="J20" s="37"/>
      <c r="K20" s="37"/>
      <c r="L20" s="38">
        <f>L22+L29+L38+L42</f>
        <v>32532.9</v>
      </c>
    </row>
    <row r="21" spans="1:12">
      <c r="A21" s="36" t="s">
        <v>372</v>
      </c>
      <c r="B21" s="66"/>
      <c r="C21" s="66"/>
      <c r="D21" s="66"/>
      <c r="E21" s="66"/>
      <c r="F21" s="67"/>
      <c r="G21" s="67"/>
      <c r="H21" s="37"/>
      <c r="I21" s="37"/>
      <c r="J21" s="37"/>
      <c r="K21" s="37"/>
      <c r="L21" s="38"/>
    </row>
    <row r="22" spans="1:12">
      <c r="A22" s="36" t="s">
        <v>373</v>
      </c>
      <c r="B22" s="66"/>
      <c r="C22" s="66"/>
      <c r="D22" s="66"/>
      <c r="E22" s="66"/>
      <c r="F22" s="67"/>
      <c r="G22" s="67" t="s">
        <v>371</v>
      </c>
      <c r="H22" s="37" t="s">
        <v>94</v>
      </c>
      <c r="I22" s="37" t="s">
        <v>97</v>
      </c>
      <c r="J22" s="37"/>
      <c r="K22" s="37"/>
      <c r="L22" s="38">
        <f>L24</f>
        <v>1902.2</v>
      </c>
    </row>
    <row r="23" spans="1:12">
      <c r="A23" s="36" t="s">
        <v>98</v>
      </c>
      <c r="B23" s="66"/>
      <c r="C23" s="66"/>
      <c r="D23" s="66"/>
      <c r="E23" s="66"/>
      <c r="F23" s="67"/>
      <c r="G23" s="67"/>
      <c r="H23" s="37"/>
      <c r="I23" s="37"/>
      <c r="J23" s="37"/>
      <c r="K23" s="37"/>
      <c r="L23" s="38"/>
    </row>
    <row r="24" spans="1:12">
      <c r="A24" s="36" t="s">
        <v>373</v>
      </c>
      <c r="B24" s="66"/>
      <c r="C24" s="66"/>
      <c r="D24" s="66"/>
      <c r="E24" s="66"/>
      <c r="F24" s="67"/>
      <c r="G24" s="67" t="s">
        <v>371</v>
      </c>
      <c r="H24" s="37" t="s">
        <v>94</v>
      </c>
      <c r="I24" s="37" t="s">
        <v>97</v>
      </c>
      <c r="J24" s="37" t="s">
        <v>100</v>
      </c>
      <c r="K24" s="37"/>
      <c r="L24" s="38">
        <f>L25</f>
        <v>1902.2</v>
      </c>
    </row>
    <row r="25" spans="1:12">
      <c r="A25" s="36" t="s">
        <v>101</v>
      </c>
      <c r="B25" s="66"/>
      <c r="C25" s="66"/>
      <c r="D25" s="66"/>
      <c r="E25" s="66"/>
      <c r="F25" s="67"/>
      <c r="G25" s="67" t="s">
        <v>371</v>
      </c>
      <c r="H25" s="37" t="s">
        <v>94</v>
      </c>
      <c r="I25" s="37" t="s">
        <v>97</v>
      </c>
      <c r="J25" s="37" t="s">
        <v>102</v>
      </c>
      <c r="K25" s="37"/>
      <c r="L25" s="38">
        <f>L26</f>
        <v>1902.2</v>
      </c>
    </row>
    <row r="26" spans="1:12">
      <c r="A26" s="29" t="s">
        <v>103</v>
      </c>
      <c r="B26" s="32"/>
      <c r="C26" s="32"/>
      <c r="D26" s="32"/>
      <c r="E26" s="32"/>
      <c r="F26" s="33"/>
      <c r="G26" s="33" t="s">
        <v>371</v>
      </c>
      <c r="H26" s="34" t="s">
        <v>94</v>
      </c>
      <c r="I26" s="34" t="s">
        <v>97</v>
      </c>
      <c r="J26" s="34" t="s">
        <v>102</v>
      </c>
      <c r="K26" s="34" t="s">
        <v>104</v>
      </c>
      <c r="L26" s="35">
        <f>938.6+182.3+600.3+181</f>
        <v>1902.2</v>
      </c>
    </row>
    <row r="27" spans="1:12">
      <c r="A27" s="36" t="s">
        <v>109</v>
      </c>
      <c r="B27" s="66"/>
      <c r="C27" s="66"/>
      <c r="D27" s="66"/>
      <c r="E27" s="66"/>
      <c r="F27" s="67"/>
      <c r="G27" s="67"/>
      <c r="H27" s="37"/>
      <c r="I27" s="37"/>
      <c r="J27" s="37"/>
      <c r="K27" s="37"/>
      <c r="L27" s="38"/>
    </row>
    <row r="28" spans="1:12">
      <c r="A28" s="36" t="s">
        <v>110</v>
      </c>
      <c r="B28" s="66"/>
      <c r="C28" s="66"/>
      <c r="D28" s="66"/>
      <c r="E28" s="66"/>
      <c r="F28" s="67"/>
      <c r="G28" s="67"/>
      <c r="H28" s="37"/>
      <c r="I28" s="37"/>
      <c r="J28" s="37"/>
      <c r="K28" s="37"/>
      <c r="L28" s="88"/>
    </row>
    <row r="29" spans="1:12">
      <c r="A29" s="36" t="s">
        <v>111</v>
      </c>
      <c r="B29" s="66"/>
      <c r="C29" s="66"/>
      <c r="D29" s="66"/>
      <c r="E29" s="66"/>
      <c r="F29" s="67"/>
      <c r="G29" s="67" t="s">
        <v>371</v>
      </c>
      <c r="H29" s="37" t="s">
        <v>94</v>
      </c>
      <c r="I29" s="37" t="s">
        <v>112</v>
      </c>
      <c r="J29" s="37"/>
      <c r="K29" s="37"/>
      <c r="L29" s="38">
        <f>L32+L36</f>
        <v>28203.7</v>
      </c>
    </row>
    <row r="30" spans="1:12">
      <c r="A30" s="36" t="s">
        <v>98</v>
      </c>
      <c r="B30" s="66"/>
      <c r="C30" s="66"/>
      <c r="D30" s="66"/>
      <c r="E30" s="66"/>
      <c r="F30" s="67"/>
      <c r="G30" s="67"/>
      <c r="H30" s="37"/>
      <c r="I30" s="37"/>
      <c r="J30" s="37"/>
      <c r="K30" s="37"/>
      <c r="L30" s="38"/>
    </row>
    <row r="31" spans="1:12">
      <c r="A31" s="36" t="s">
        <v>374</v>
      </c>
      <c r="B31" s="66"/>
      <c r="C31" s="66"/>
      <c r="D31" s="66"/>
      <c r="E31" s="66"/>
      <c r="F31" s="67"/>
      <c r="G31" s="67"/>
      <c r="H31" s="37"/>
      <c r="I31" s="37"/>
      <c r="J31" s="37"/>
      <c r="K31" s="37"/>
      <c r="L31" s="38"/>
    </row>
    <row r="32" spans="1:12">
      <c r="A32" s="36" t="s">
        <v>375</v>
      </c>
      <c r="B32" s="66"/>
      <c r="C32" s="66"/>
      <c r="D32" s="66"/>
      <c r="E32" s="66"/>
      <c r="F32" s="67"/>
      <c r="G32" s="67" t="s">
        <v>371</v>
      </c>
      <c r="H32" s="37" t="s">
        <v>94</v>
      </c>
      <c r="I32" s="37" t="s">
        <v>112</v>
      </c>
      <c r="J32" s="37" t="s">
        <v>100</v>
      </c>
      <c r="K32" s="37"/>
      <c r="L32" s="38">
        <f>L33</f>
        <v>28104.100000000002</v>
      </c>
    </row>
    <row r="33" spans="1:12">
      <c r="A33" s="36" t="s">
        <v>116</v>
      </c>
      <c r="B33" s="66"/>
      <c r="C33" s="66"/>
      <c r="D33" s="66"/>
      <c r="E33" s="66"/>
      <c r="F33" s="67"/>
      <c r="G33" s="67" t="s">
        <v>371</v>
      </c>
      <c r="H33" s="37" t="s">
        <v>94</v>
      </c>
      <c r="I33" s="37" t="s">
        <v>112</v>
      </c>
      <c r="J33" s="37" t="s">
        <v>117</v>
      </c>
      <c r="K33" s="37"/>
      <c r="L33" s="38">
        <f>L34</f>
        <v>28104.100000000002</v>
      </c>
    </row>
    <row r="34" spans="1:12">
      <c r="A34" s="29" t="s">
        <v>103</v>
      </c>
      <c r="B34" s="32"/>
      <c r="C34" s="32"/>
      <c r="D34" s="32"/>
      <c r="E34" s="32"/>
      <c r="F34" s="33"/>
      <c r="G34" s="33" t="s">
        <v>371</v>
      </c>
      <c r="H34" s="34" t="s">
        <v>94</v>
      </c>
      <c r="I34" s="34" t="s">
        <v>112</v>
      </c>
      <c r="J34" s="34" t="s">
        <v>117</v>
      </c>
      <c r="K34" s="34" t="s">
        <v>104</v>
      </c>
      <c r="L34" s="35">
        <f>16338.9+1392.9-33.8+5663.4+99.6+63-250-99.6+2257+300+500+1795+77.7</f>
        <v>28104.100000000002</v>
      </c>
    </row>
    <row r="35" spans="1:12">
      <c r="A35" s="36" t="s">
        <v>118</v>
      </c>
      <c r="B35" s="32"/>
      <c r="C35" s="32"/>
      <c r="D35" s="32"/>
      <c r="E35" s="32"/>
      <c r="F35" s="33"/>
      <c r="G35" s="33"/>
      <c r="H35" s="34"/>
      <c r="I35" s="34"/>
      <c r="J35" s="34"/>
      <c r="K35" s="34"/>
      <c r="L35" s="35"/>
    </row>
    <row r="36" spans="1:12">
      <c r="A36" s="36" t="s">
        <v>119</v>
      </c>
      <c r="B36" s="32"/>
      <c r="C36" s="32"/>
      <c r="D36" s="32"/>
      <c r="E36" s="32"/>
      <c r="F36" s="33"/>
      <c r="G36" s="14" t="s">
        <v>371</v>
      </c>
      <c r="H36" s="37" t="s">
        <v>94</v>
      </c>
      <c r="I36" s="37" t="s">
        <v>112</v>
      </c>
      <c r="J36" s="37" t="s">
        <v>117</v>
      </c>
      <c r="K36" s="34"/>
      <c r="L36" s="31">
        <f>L37</f>
        <v>99.6</v>
      </c>
    </row>
    <row r="37" spans="1:12">
      <c r="A37" s="46" t="s">
        <v>103</v>
      </c>
      <c r="B37" s="32"/>
      <c r="C37" s="32"/>
      <c r="D37" s="32"/>
      <c r="E37" s="32"/>
      <c r="F37" s="33"/>
      <c r="G37" s="33" t="s">
        <v>371</v>
      </c>
      <c r="H37" s="27" t="s">
        <v>94</v>
      </c>
      <c r="I37" s="27" t="s">
        <v>112</v>
      </c>
      <c r="J37" s="27" t="s">
        <v>117</v>
      </c>
      <c r="K37" s="34" t="s">
        <v>104</v>
      </c>
      <c r="L37" s="35">
        <v>99.6</v>
      </c>
    </row>
    <row r="38" spans="1:12">
      <c r="A38" s="36" t="s">
        <v>129</v>
      </c>
      <c r="B38" s="66"/>
      <c r="C38" s="66"/>
      <c r="D38" s="66"/>
      <c r="E38" s="66"/>
      <c r="F38" s="67"/>
      <c r="G38" s="67" t="s">
        <v>371</v>
      </c>
      <c r="H38" s="37" t="s">
        <v>94</v>
      </c>
      <c r="I38" s="37" t="s">
        <v>130</v>
      </c>
      <c r="J38" s="37"/>
      <c r="K38" s="37"/>
      <c r="L38" s="38">
        <f>L39</f>
        <v>150</v>
      </c>
    </row>
    <row r="39" spans="1:12">
      <c r="A39" s="36" t="s">
        <v>129</v>
      </c>
      <c r="B39" s="66"/>
      <c r="C39" s="66"/>
      <c r="D39" s="66"/>
      <c r="E39" s="66"/>
      <c r="F39" s="67"/>
      <c r="G39" s="67" t="s">
        <v>371</v>
      </c>
      <c r="H39" s="37" t="s">
        <v>94</v>
      </c>
      <c r="I39" s="37" t="s">
        <v>130</v>
      </c>
      <c r="J39" s="37" t="s">
        <v>131</v>
      </c>
      <c r="K39" s="37"/>
      <c r="L39" s="38">
        <f>L40</f>
        <v>150</v>
      </c>
    </row>
    <row r="40" spans="1:12">
      <c r="A40" s="36" t="s">
        <v>376</v>
      </c>
      <c r="B40" s="66"/>
      <c r="C40" s="66"/>
      <c r="D40" s="66"/>
      <c r="E40" s="66"/>
      <c r="F40" s="67"/>
      <c r="G40" s="67" t="s">
        <v>371</v>
      </c>
      <c r="H40" s="37" t="s">
        <v>94</v>
      </c>
      <c r="I40" s="37" t="s">
        <v>130</v>
      </c>
      <c r="J40" s="37" t="s">
        <v>133</v>
      </c>
      <c r="K40" s="37"/>
      <c r="L40" s="38">
        <f>L41</f>
        <v>150</v>
      </c>
    </row>
    <row r="41" spans="1:12">
      <c r="A41" s="29" t="s">
        <v>134</v>
      </c>
      <c r="B41" s="32"/>
      <c r="C41" s="32"/>
      <c r="D41" s="32"/>
      <c r="E41" s="32"/>
      <c r="F41" s="33"/>
      <c r="G41" s="33" t="s">
        <v>371</v>
      </c>
      <c r="H41" s="34" t="s">
        <v>94</v>
      </c>
      <c r="I41" s="34" t="s">
        <v>130</v>
      </c>
      <c r="J41" s="34" t="s">
        <v>133</v>
      </c>
      <c r="K41" s="34" t="s">
        <v>135</v>
      </c>
      <c r="L41" s="35">
        <f>500-350</f>
        <v>150</v>
      </c>
    </row>
    <row r="42" spans="1:12">
      <c r="A42" s="36" t="s">
        <v>31</v>
      </c>
      <c r="B42" s="66"/>
      <c r="C42" s="66"/>
      <c r="D42" s="66"/>
      <c r="E42" s="66"/>
      <c r="F42" s="67"/>
      <c r="G42" s="67" t="s">
        <v>371</v>
      </c>
      <c r="H42" s="37" t="s">
        <v>94</v>
      </c>
      <c r="I42" s="37" t="s">
        <v>136</v>
      </c>
      <c r="J42" s="37"/>
      <c r="K42" s="37"/>
      <c r="L42" s="38">
        <f>L44+L47+L51+L53+L56+L59+L63+L65</f>
        <v>2277</v>
      </c>
    </row>
    <row r="43" spans="1:12">
      <c r="A43" s="36" t="s">
        <v>137</v>
      </c>
      <c r="B43" s="66"/>
      <c r="C43" s="66"/>
      <c r="D43" s="66"/>
      <c r="E43" s="66"/>
      <c r="F43" s="67"/>
      <c r="G43" s="67"/>
      <c r="H43" s="37"/>
      <c r="I43" s="37"/>
      <c r="J43" s="37"/>
      <c r="K43" s="37"/>
      <c r="L43" s="38"/>
    </row>
    <row r="44" spans="1:12">
      <c r="A44" s="36" t="s">
        <v>138</v>
      </c>
      <c r="B44" s="66"/>
      <c r="C44" s="66"/>
      <c r="D44" s="66"/>
      <c r="E44" s="66"/>
      <c r="F44" s="67"/>
      <c r="G44" s="67" t="s">
        <v>371</v>
      </c>
      <c r="H44" s="37" t="s">
        <v>94</v>
      </c>
      <c r="I44" s="37" t="s">
        <v>136</v>
      </c>
      <c r="J44" s="37" t="s">
        <v>139</v>
      </c>
      <c r="K44" s="37"/>
      <c r="L44" s="38">
        <f>L45</f>
        <v>211</v>
      </c>
    </row>
    <row r="45" spans="1:12">
      <c r="A45" s="29" t="s">
        <v>103</v>
      </c>
      <c r="B45" s="32"/>
      <c r="C45" s="32"/>
      <c r="D45" s="32"/>
      <c r="E45" s="32"/>
      <c r="F45" s="33"/>
      <c r="G45" s="33" t="s">
        <v>371</v>
      </c>
      <c r="H45" s="34" t="s">
        <v>94</v>
      </c>
      <c r="I45" s="34" t="s">
        <v>136</v>
      </c>
      <c r="J45" s="34" t="s">
        <v>139</v>
      </c>
      <c r="K45" s="34" t="s">
        <v>104</v>
      </c>
      <c r="L45" s="35">
        <f>196+15</f>
        <v>211</v>
      </c>
    </row>
    <row r="46" spans="1:12">
      <c r="A46" s="36" t="s">
        <v>140</v>
      </c>
      <c r="B46" s="4"/>
      <c r="C46" s="4"/>
      <c r="D46" s="4"/>
      <c r="E46" s="4"/>
      <c r="F46" s="14"/>
      <c r="G46" s="14"/>
      <c r="H46" s="30"/>
      <c r="I46" s="30"/>
      <c r="J46" s="30"/>
      <c r="K46" s="30"/>
      <c r="L46" s="31"/>
    </row>
    <row r="47" spans="1:12">
      <c r="A47" s="36" t="s">
        <v>141</v>
      </c>
      <c r="B47" s="4"/>
      <c r="C47" s="4"/>
      <c r="D47" s="4"/>
      <c r="E47" s="4"/>
      <c r="F47" s="14"/>
      <c r="G47" s="67" t="s">
        <v>371</v>
      </c>
      <c r="H47" s="37" t="s">
        <v>94</v>
      </c>
      <c r="I47" s="37" t="s">
        <v>136</v>
      </c>
      <c r="J47" s="37" t="s">
        <v>142</v>
      </c>
      <c r="K47" s="37"/>
      <c r="L47" s="38">
        <f>L48</f>
        <v>604.1</v>
      </c>
    </row>
    <row r="48" spans="1:12">
      <c r="A48" s="29" t="s">
        <v>103</v>
      </c>
      <c r="B48" s="32"/>
      <c r="C48" s="32"/>
      <c r="D48" s="32"/>
      <c r="E48" s="32"/>
      <c r="F48" s="33"/>
      <c r="G48" s="33" t="s">
        <v>371</v>
      </c>
      <c r="H48" s="34" t="s">
        <v>94</v>
      </c>
      <c r="I48" s="34" t="s">
        <v>136</v>
      </c>
      <c r="J48" s="34" t="s">
        <v>142</v>
      </c>
      <c r="K48" s="34" t="s">
        <v>104</v>
      </c>
      <c r="L48" s="35">
        <f>563.6+40.5</f>
        <v>604.1</v>
      </c>
    </row>
    <row r="49" spans="1:12">
      <c r="A49" s="36" t="s">
        <v>143</v>
      </c>
      <c r="B49" s="4"/>
      <c r="C49" s="4"/>
      <c r="D49" s="4"/>
      <c r="E49" s="4"/>
      <c r="F49" s="14"/>
      <c r="G49" s="14"/>
      <c r="H49" s="37"/>
      <c r="I49" s="37"/>
      <c r="J49" s="37"/>
      <c r="K49" s="37"/>
      <c r="L49" s="38"/>
    </row>
    <row r="50" spans="1:12">
      <c r="A50" s="36" t="s">
        <v>144</v>
      </c>
      <c r="B50" s="4"/>
      <c r="C50" s="4"/>
      <c r="D50" s="4"/>
      <c r="E50" s="4"/>
      <c r="F50" s="14"/>
      <c r="G50" s="81" t="s">
        <v>371</v>
      </c>
      <c r="H50" s="37" t="s">
        <v>94</v>
      </c>
      <c r="I50" s="37" t="s">
        <v>136</v>
      </c>
      <c r="J50" s="37" t="s">
        <v>145</v>
      </c>
      <c r="K50" s="37"/>
      <c r="L50" s="38">
        <f>L51</f>
        <v>257.8</v>
      </c>
    </row>
    <row r="51" spans="1:12">
      <c r="A51" s="29" t="s">
        <v>103</v>
      </c>
      <c r="B51" s="4"/>
      <c r="C51" s="4"/>
      <c r="D51" s="4"/>
      <c r="E51" s="4"/>
      <c r="F51" s="14"/>
      <c r="G51" s="79" t="s">
        <v>371</v>
      </c>
      <c r="H51" s="27" t="s">
        <v>94</v>
      </c>
      <c r="I51" s="27" t="s">
        <v>136</v>
      </c>
      <c r="J51" s="27" t="s">
        <v>145</v>
      </c>
      <c r="K51" s="27" t="s">
        <v>104</v>
      </c>
      <c r="L51" s="28">
        <f>240.5+17.3</f>
        <v>257.8</v>
      </c>
    </row>
    <row r="52" spans="1:12">
      <c r="A52" s="36" t="s">
        <v>146</v>
      </c>
      <c r="B52" s="4"/>
      <c r="C52" s="4"/>
      <c r="D52" s="4"/>
      <c r="E52" s="4"/>
      <c r="F52" s="14"/>
      <c r="G52" s="14"/>
      <c r="H52" s="30"/>
      <c r="I52" s="30"/>
      <c r="J52" s="30"/>
      <c r="K52" s="30"/>
      <c r="L52" s="31"/>
    </row>
    <row r="53" spans="1:12">
      <c r="A53" s="36" t="s">
        <v>147</v>
      </c>
      <c r="B53" s="4"/>
      <c r="C53" s="4"/>
      <c r="D53" s="4"/>
      <c r="E53" s="4"/>
      <c r="F53" s="14"/>
      <c r="G53" s="81" t="s">
        <v>371</v>
      </c>
      <c r="H53" s="70" t="s">
        <v>94</v>
      </c>
      <c r="I53" s="70" t="s">
        <v>136</v>
      </c>
      <c r="J53" s="70" t="s">
        <v>148</v>
      </c>
      <c r="K53" s="70"/>
      <c r="L53" s="69">
        <f>L54</f>
        <v>604.1</v>
      </c>
    </row>
    <row r="54" spans="1:12">
      <c r="A54" s="29" t="s">
        <v>103</v>
      </c>
      <c r="B54" s="32"/>
      <c r="C54" s="32"/>
      <c r="D54" s="32"/>
      <c r="E54" s="32"/>
      <c r="F54" s="33"/>
      <c r="G54" s="33" t="s">
        <v>371</v>
      </c>
      <c r="H54" s="34" t="s">
        <v>94</v>
      </c>
      <c r="I54" s="34" t="s">
        <v>136</v>
      </c>
      <c r="J54" s="34" t="s">
        <v>148</v>
      </c>
      <c r="K54" s="34" t="s">
        <v>104</v>
      </c>
      <c r="L54" s="35">
        <f>563.6+40.5</f>
        <v>604.1</v>
      </c>
    </row>
    <row r="55" spans="1:12">
      <c r="A55" s="11" t="s">
        <v>149</v>
      </c>
      <c r="B55" s="4"/>
      <c r="C55" s="4"/>
      <c r="D55" s="4"/>
      <c r="E55" s="4"/>
      <c r="F55" s="14"/>
      <c r="G55" s="86"/>
      <c r="H55" s="34"/>
      <c r="I55" s="34"/>
      <c r="J55" s="34"/>
      <c r="K55" s="34"/>
      <c r="L55" s="35"/>
    </row>
    <row r="56" spans="1:12">
      <c r="A56" s="11" t="s">
        <v>150</v>
      </c>
      <c r="B56" s="4"/>
      <c r="C56" s="4"/>
      <c r="D56" s="4"/>
      <c r="E56" s="4"/>
      <c r="F56" s="14"/>
      <c r="G56" s="30" t="s">
        <v>371</v>
      </c>
      <c r="H56" s="30" t="s">
        <v>94</v>
      </c>
      <c r="I56" s="30" t="s">
        <v>136</v>
      </c>
      <c r="J56" s="30" t="s">
        <v>151</v>
      </c>
      <c r="K56" s="30"/>
      <c r="L56" s="31">
        <f>L57</f>
        <v>200</v>
      </c>
    </row>
    <row r="57" spans="1:12">
      <c r="A57" s="29" t="s">
        <v>152</v>
      </c>
      <c r="B57" s="4"/>
      <c r="C57" s="4"/>
      <c r="D57" s="4"/>
      <c r="E57" s="4"/>
      <c r="F57" s="14"/>
      <c r="G57" s="34" t="s">
        <v>371</v>
      </c>
      <c r="H57" s="34" t="s">
        <v>94</v>
      </c>
      <c r="I57" s="34" t="s">
        <v>136</v>
      </c>
      <c r="J57" s="34" t="s">
        <v>151</v>
      </c>
      <c r="K57" s="34" t="s">
        <v>104</v>
      </c>
      <c r="L57" s="35">
        <v>200</v>
      </c>
    </row>
    <row r="58" spans="1:12">
      <c r="A58" s="11" t="s">
        <v>153</v>
      </c>
      <c r="B58" s="4"/>
      <c r="C58" s="4"/>
      <c r="D58" s="4"/>
      <c r="E58" s="4"/>
      <c r="F58" s="14"/>
      <c r="G58" s="86"/>
      <c r="H58" s="34"/>
      <c r="I58" s="34"/>
      <c r="J58" s="34"/>
      <c r="K58" s="34"/>
      <c r="L58" s="35"/>
    </row>
    <row r="59" spans="1:12">
      <c r="A59" s="11" t="s">
        <v>154</v>
      </c>
      <c r="B59" s="4"/>
      <c r="C59" s="4"/>
      <c r="D59" s="4"/>
      <c r="E59" s="4"/>
      <c r="F59" s="14"/>
      <c r="G59" s="87" t="s">
        <v>371</v>
      </c>
      <c r="H59" s="30" t="s">
        <v>94</v>
      </c>
      <c r="I59" s="30" t="s">
        <v>136</v>
      </c>
      <c r="J59" s="30" t="s">
        <v>155</v>
      </c>
      <c r="K59" s="30"/>
      <c r="L59" s="31">
        <f>L60</f>
        <v>350</v>
      </c>
    </row>
    <row r="60" spans="1:12">
      <c r="A60" s="29" t="s">
        <v>152</v>
      </c>
      <c r="B60" s="4"/>
      <c r="C60" s="4"/>
      <c r="D60" s="4"/>
      <c r="E60" s="4"/>
      <c r="F60" s="14"/>
      <c r="G60" s="86" t="s">
        <v>371</v>
      </c>
      <c r="H60" s="34" t="s">
        <v>94</v>
      </c>
      <c r="I60" s="34" t="s">
        <v>136</v>
      </c>
      <c r="J60" s="34" t="s">
        <v>155</v>
      </c>
      <c r="K60" s="34" t="s">
        <v>104</v>
      </c>
      <c r="L60" s="35">
        <v>350</v>
      </c>
    </row>
    <row r="61" spans="1:12">
      <c r="A61" s="11" t="s">
        <v>156</v>
      </c>
      <c r="B61" s="4"/>
      <c r="C61" s="4"/>
      <c r="D61" s="4"/>
      <c r="E61" s="4"/>
      <c r="F61" s="14"/>
      <c r="G61" s="86"/>
      <c r="H61" s="34"/>
      <c r="I61" s="34"/>
      <c r="J61" s="34"/>
      <c r="K61" s="34"/>
      <c r="L61" s="35"/>
    </row>
    <row r="62" spans="1:12">
      <c r="A62" s="11" t="s">
        <v>157</v>
      </c>
      <c r="B62" s="4"/>
      <c r="C62" s="4"/>
      <c r="D62" s="4"/>
      <c r="E62" s="4"/>
      <c r="F62" s="14"/>
      <c r="G62" s="86"/>
      <c r="H62" s="34"/>
      <c r="I62" s="34"/>
      <c r="J62" s="34"/>
      <c r="K62" s="34"/>
      <c r="L62" s="35"/>
    </row>
    <row r="63" spans="1:12">
      <c r="A63" s="11" t="s">
        <v>158</v>
      </c>
      <c r="B63" s="4"/>
      <c r="C63" s="4"/>
      <c r="D63" s="4"/>
      <c r="E63" s="4"/>
      <c r="F63" s="14"/>
      <c r="G63" s="87" t="s">
        <v>371</v>
      </c>
      <c r="H63" s="30" t="s">
        <v>94</v>
      </c>
      <c r="I63" s="30" t="s">
        <v>136</v>
      </c>
      <c r="J63" s="30" t="s">
        <v>159</v>
      </c>
      <c r="K63" s="30"/>
      <c r="L63" s="31">
        <f>L64</f>
        <v>20</v>
      </c>
    </row>
    <row r="64" spans="1:12">
      <c r="A64" s="29" t="s">
        <v>103</v>
      </c>
      <c r="B64" s="4"/>
      <c r="C64" s="4"/>
      <c r="D64" s="4"/>
      <c r="E64" s="4"/>
      <c r="F64" s="14"/>
      <c r="G64" s="86" t="s">
        <v>371</v>
      </c>
      <c r="H64" s="34" t="s">
        <v>94</v>
      </c>
      <c r="I64" s="34" t="s">
        <v>136</v>
      </c>
      <c r="J64" s="34" t="s">
        <v>159</v>
      </c>
      <c r="K64" s="34" t="s">
        <v>104</v>
      </c>
      <c r="L64" s="35">
        <v>20</v>
      </c>
    </row>
    <row r="65" spans="1:12">
      <c r="A65" s="11" t="s">
        <v>160</v>
      </c>
      <c r="B65" s="4"/>
      <c r="C65" s="4"/>
      <c r="D65" s="4"/>
      <c r="E65" s="4"/>
      <c r="F65" s="14"/>
      <c r="G65" s="87" t="s">
        <v>371</v>
      </c>
      <c r="H65" s="30" t="s">
        <v>94</v>
      </c>
      <c r="I65" s="30" t="s">
        <v>136</v>
      </c>
      <c r="J65" s="30" t="s">
        <v>161</v>
      </c>
      <c r="K65" s="30"/>
      <c r="L65" s="31">
        <f>L66</f>
        <v>30</v>
      </c>
    </row>
    <row r="66" spans="1:12">
      <c r="A66" s="29" t="s">
        <v>103</v>
      </c>
      <c r="B66" s="4"/>
      <c r="C66" s="4"/>
      <c r="D66" s="4"/>
      <c r="E66" s="4"/>
      <c r="F66" s="14"/>
      <c r="G66" s="86" t="s">
        <v>371</v>
      </c>
      <c r="H66" s="34" t="s">
        <v>94</v>
      </c>
      <c r="I66" s="34" t="s">
        <v>136</v>
      </c>
      <c r="J66" s="34" t="s">
        <v>161</v>
      </c>
      <c r="K66" s="34" t="s">
        <v>104</v>
      </c>
      <c r="L66" s="35">
        <v>30</v>
      </c>
    </row>
    <row r="67" spans="1:12">
      <c r="A67" s="36" t="s">
        <v>33</v>
      </c>
      <c r="B67" s="4"/>
      <c r="C67" s="4"/>
      <c r="D67" s="4"/>
      <c r="E67" s="4"/>
      <c r="F67" s="14"/>
      <c r="G67" s="81" t="s">
        <v>371</v>
      </c>
      <c r="H67" s="70"/>
      <c r="I67" s="70"/>
      <c r="J67" s="70"/>
      <c r="K67" s="70"/>
      <c r="L67" s="69">
        <f>L68</f>
        <v>204.6</v>
      </c>
    </row>
    <row r="68" spans="1:12">
      <c r="A68" s="11" t="s">
        <v>35</v>
      </c>
      <c r="B68" s="4"/>
      <c r="C68" s="4"/>
      <c r="D68" s="4"/>
      <c r="E68" s="4"/>
      <c r="F68" s="14"/>
      <c r="G68" s="81" t="s">
        <v>371</v>
      </c>
      <c r="H68" s="37" t="s">
        <v>112</v>
      </c>
      <c r="I68" s="37" t="s">
        <v>162</v>
      </c>
      <c r="J68" s="37"/>
      <c r="K68" s="37"/>
      <c r="L68" s="38">
        <f>L70+L73+L76</f>
        <v>204.6</v>
      </c>
    </row>
    <row r="69" spans="1:12">
      <c r="A69" s="11" t="s">
        <v>163</v>
      </c>
      <c r="B69" s="4"/>
      <c r="C69" s="4"/>
      <c r="D69" s="4"/>
      <c r="E69" s="4"/>
      <c r="F69" s="14"/>
      <c r="G69" s="79"/>
      <c r="H69" s="27"/>
      <c r="I69" s="27"/>
      <c r="J69" s="27"/>
      <c r="K69" s="27"/>
      <c r="L69" s="28"/>
    </row>
    <row r="70" spans="1:12">
      <c r="A70" s="11" t="s">
        <v>164</v>
      </c>
      <c r="B70" s="4"/>
      <c r="C70" s="4"/>
      <c r="D70" s="4"/>
      <c r="E70" s="4"/>
      <c r="F70" s="14"/>
      <c r="G70" s="81" t="s">
        <v>371</v>
      </c>
      <c r="H70" s="37" t="s">
        <v>165</v>
      </c>
      <c r="I70" s="37" t="s">
        <v>162</v>
      </c>
      <c r="J70" s="37" t="s">
        <v>166</v>
      </c>
      <c r="K70" s="37"/>
      <c r="L70" s="38">
        <f>L71</f>
        <v>121.5</v>
      </c>
    </row>
    <row r="71" spans="1:12">
      <c r="A71" s="29" t="s">
        <v>103</v>
      </c>
      <c r="B71" s="4"/>
      <c r="C71" s="4"/>
      <c r="D71" s="4"/>
      <c r="E71" s="4"/>
      <c r="F71" s="14"/>
      <c r="G71" s="79" t="s">
        <v>371</v>
      </c>
      <c r="H71" s="27" t="s">
        <v>112</v>
      </c>
      <c r="I71" s="27" t="s">
        <v>162</v>
      </c>
      <c r="J71" s="27" t="s">
        <v>166</v>
      </c>
      <c r="K71" s="27" t="s">
        <v>104</v>
      </c>
      <c r="L71" s="28">
        <v>121.5</v>
      </c>
    </row>
    <row r="72" spans="1:12">
      <c r="A72" s="11" t="s">
        <v>163</v>
      </c>
      <c r="B72" s="4"/>
      <c r="C72" s="4"/>
      <c r="D72" s="4"/>
      <c r="E72" s="4"/>
      <c r="F72" s="14"/>
      <c r="G72" s="79"/>
      <c r="H72" s="27"/>
      <c r="I72" s="27"/>
      <c r="J72" s="27"/>
      <c r="K72" s="27"/>
      <c r="L72" s="28"/>
    </row>
    <row r="73" spans="1:12">
      <c r="A73" s="11" t="s">
        <v>164</v>
      </c>
      <c r="B73" s="4"/>
      <c r="C73" s="4"/>
      <c r="D73" s="4"/>
      <c r="E73" s="4"/>
      <c r="F73" s="14"/>
      <c r="G73" s="81" t="s">
        <v>371</v>
      </c>
      <c r="H73" s="37" t="s">
        <v>165</v>
      </c>
      <c r="I73" s="37" t="s">
        <v>162</v>
      </c>
      <c r="J73" s="37" t="s">
        <v>167</v>
      </c>
      <c r="K73" s="37"/>
      <c r="L73" s="38">
        <f>L74</f>
        <v>13.1</v>
      </c>
    </row>
    <row r="74" spans="1:12">
      <c r="A74" s="29" t="s">
        <v>103</v>
      </c>
      <c r="B74" s="4"/>
      <c r="C74" s="4"/>
      <c r="D74" s="4"/>
      <c r="E74" s="4"/>
      <c r="F74" s="14"/>
      <c r="G74" s="79" t="s">
        <v>371</v>
      </c>
      <c r="H74" s="27" t="s">
        <v>112</v>
      </c>
      <c r="I74" s="27" t="s">
        <v>162</v>
      </c>
      <c r="J74" s="71" t="s">
        <v>167</v>
      </c>
      <c r="K74" s="27" t="s">
        <v>104</v>
      </c>
      <c r="L74" s="28">
        <f>12.2+0.9</f>
        <v>13.1</v>
      </c>
    </row>
    <row r="75" spans="1:12">
      <c r="A75" s="11" t="s">
        <v>168</v>
      </c>
      <c r="B75" s="66"/>
      <c r="C75" s="66"/>
      <c r="D75" s="4"/>
      <c r="E75" s="4"/>
      <c r="F75" s="14"/>
      <c r="G75" s="79"/>
      <c r="H75" s="27"/>
      <c r="I75" s="27"/>
      <c r="J75" s="71"/>
      <c r="K75" s="27"/>
      <c r="L75" s="28"/>
    </row>
    <row r="76" spans="1:12">
      <c r="A76" s="11" t="s">
        <v>169</v>
      </c>
      <c r="B76" s="66"/>
      <c r="C76" s="66"/>
      <c r="D76" s="4"/>
      <c r="E76" s="4"/>
      <c r="F76" s="14"/>
      <c r="G76" s="81" t="s">
        <v>371</v>
      </c>
      <c r="H76" s="37" t="s">
        <v>165</v>
      </c>
      <c r="I76" s="37" t="s">
        <v>162</v>
      </c>
      <c r="J76" s="72" t="s">
        <v>170</v>
      </c>
      <c r="K76" s="37"/>
      <c r="L76" s="38">
        <f>L77</f>
        <v>70</v>
      </c>
    </row>
    <row r="77" spans="1:12">
      <c r="A77" s="29" t="s">
        <v>103</v>
      </c>
      <c r="B77" s="66"/>
      <c r="C77" s="66"/>
      <c r="D77" s="4"/>
      <c r="E77" s="4"/>
      <c r="F77" s="14"/>
      <c r="G77" s="79" t="s">
        <v>371</v>
      </c>
      <c r="H77" s="27" t="s">
        <v>165</v>
      </c>
      <c r="I77" s="27" t="s">
        <v>162</v>
      </c>
      <c r="J77" s="71" t="s">
        <v>170</v>
      </c>
      <c r="K77" s="27" t="s">
        <v>104</v>
      </c>
      <c r="L77" s="28">
        <v>70</v>
      </c>
    </row>
    <row r="78" spans="1:12">
      <c r="A78" s="36" t="s">
        <v>37</v>
      </c>
      <c r="B78" s="66"/>
      <c r="C78" s="66"/>
      <c r="D78" s="66"/>
      <c r="E78" s="66"/>
      <c r="F78" s="67"/>
      <c r="G78" s="67" t="s">
        <v>371</v>
      </c>
      <c r="H78" s="37" t="s">
        <v>120</v>
      </c>
      <c r="I78" s="37"/>
      <c r="J78" s="37"/>
      <c r="K78" s="37"/>
      <c r="L78" s="38">
        <f>L79+L82</f>
        <v>700</v>
      </c>
    </row>
    <row r="79" spans="1:12">
      <c r="A79" s="36" t="s">
        <v>39</v>
      </c>
      <c r="B79" s="66"/>
      <c r="C79" s="66"/>
      <c r="D79" s="66"/>
      <c r="E79" s="66"/>
      <c r="F79" s="67"/>
      <c r="G79" s="67" t="s">
        <v>371</v>
      </c>
      <c r="H79" s="37" t="s">
        <v>120</v>
      </c>
      <c r="I79" s="37" t="s">
        <v>97</v>
      </c>
      <c r="J79" s="37"/>
      <c r="K79" s="37"/>
      <c r="L79" s="38">
        <f>L80</f>
        <v>300</v>
      </c>
    </row>
    <row r="80" spans="1:12">
      <c r="A80" s="36" t="s">
        <v>171</v>
      </c>
      <c r="B80" s="66"/>
      <c r="C80" s="66"/>
      <c r="D80" s="66"/>
      <c r="E80" s="66"/>
      <c r="F80" s="67"/>
      <c r="G80" s="67" t="s">
        <v>371</v>
      </c>
      <c r="H80" s="37" t="s">
        <v>120</v>
      </c>
      <c r="I80" s="37" t="s">
        <v>97</v>
      </c>
      <c r="J80" s="37" t="s">
        <v>172</v>
      </c>
      <c r="K80" s="37"/>
      <c r="L80" s="38">
        <f>L81</f>
        <v>300</v>
      </c>
    </row>
    <row r="81" spans="1:12">
      <c r="A81" s="46" t="s">
        <v>103</v>
      </c>
      <c r="B81" s="25"/>
      <c r="C81" s="25"/>
      <c r="D81" s="25"/>
      <c r="E81" s="25"/>
      <c r="F81" s="26"/>
      <c r="G81" s="26" t="s">
        <v>371</v>
      </c>
      <c r="H81" s="27" t="s">
        <v>120</v>
      </c>
      <c r="I81" s="27" t="s">
        <v>97</v>
      </c>
      <c r="J81" s="27" t="s">
        <v>172</v>
      </c>
      <c r="K81" s="27" t="s">
        <v>104</v>
      </c>
      <c r="L81" s="28">
        <f>400-300+200</f>
        <v>300</v>
      </c>
    </row>
    <row r="82" spans="1:12">
      <c r="A82" s="36" t="s">
        <v>41</v>
      </c>
      <c r="B82" s="66"/>
      <c r="C82" s="66"/>
      <c r="D82" s="66"/>
      <c r="E82" s="66"/>
      <c r="F82" s="67"/>
      <c r="G82" s="67" t="s">
        <v>371</v>
      </c>
      <c r="H82" s="37" t="s">
        <v>120</v>
      </c>
      <c r="I82" s="37" t="s">
        <v>106</v>
      </c>
      <c r="J82" s="37"/>
      <c r="K82" s="37"/>
      <c r="L82" s="38">
        <f>L83</f>
        <v>400</v>
      </c>
    </row>
    <row r="83" spans="1:12">
      <c r="A83" s="36" t="s">
        <v>41</v>
      </c>
      <c r="B83" s="66"/>
      <c r="C83" s="66"/>
      <c r="D83" s="66"/>
      <c r="E83" s="66"/>
      <c r="F83" s="67"/>
      <c r="G83" s="67" t="s">
        <v>371</v>
      </c>
      <c r="H83" s="37" t="s">
        <v>120</v>
      </c>
      <c r="I83" s="37" t="s">
        <v>106</v>
      </c>
      <c r="J83" s="37" t="s">
        <v>173</v>
      </c>
      <c r="K83" s="37"/>
      <c r="L83" s="38">
        <f>L85</f>
        <v>400</v>
      </c>
    </row>
    <row r="84" spans="1:12">
      <c r="A84" s="36" t="s">
        <v>174</v>
      </c>
      <c r="B84" s="66"/>
      <c r="C84" s="66"/>
      <c r="D84" s="66"/>
      <c r="E84" s="66"/>
      <c r="F84" s="67"/>
      <c r="G84" s="67"/>
      <c r="H84" s="37"/>
      <c r="I84" s="37"/>
      <c r="J84" s="37"/>
      <c r="K84" s="37"/>
      <c r="L84" s="38"/>
    </row>
    <row r="85" spans="1:12">
      <c r="A85" s="36" t="s">
        <v>175</v>
      </c>
      <c r="B85" s="66"/>
      <c r="C85" s="66"/>
      <c r="D85" s="66"/>
      <c r="E85" s="66"/>
      <c r="F85" s="67"/>
      <c r="G85" s="67" t="s">
        <v>371</v>
      </c>
      <c r="H85" s="37" t="s">
        <v>120</v>
      </c>
      <c r="I85" s="37" t="s">
        <v>106</v>
      </c>
      <c r="J85" s="37" t="s">
        <v>176</v>
      </c>
      <c r="K85" s="37"/>
      <c r="L85" s="38">
        <f>L86</f>
        <v>400</v>
      </c>
    </row>
    <row r="86" spans="1:12">
      <c r="A86" s="29" t="s">
        <v>103</v>
      </c>
      <c r="B86" s="32"/>
      <c r="C86" s="32"/>
      <c r="D86" s="32"/>
      <c r="E86" s="32"/>
      <c r="F86" s="33"/>
      <c r="G86" s="26" t="s">
        <v>371</v>
      </c>
      <c r="H86" s="34" t="s">
        <v>120</v>
      </c>
      <c r="I86" s="34" t="s">
        <v>106</v>
      </c>
      <c r="J86" s="34" t="s">
        <v>176</v>
      </c>
      <c r="K86" s="34" t="s">
        <v>104</v>
      </c>
      <c r="L86" s="35">
        <f>700-300</f>
        <v>400</v>
      </c>
    </row>
    <row r="87" spans="1:12">
      <c r="A87" s="20" t="s">
        <v>43</v>
      </c>
      <c r="B87" s="32"/>
      <c r="C87" s="32"/>
      <c r="D87" s="32"/>
      <c r="E87" s="32"/>
      <c r="F87" s="33"/>
      <c r="G87" s="67" t="s">
        <v>371</v>
      </c>
      <c r="H87" s="67" t="s">
        <v>202</v>
      </c>
      <c r="I87" s="30"/>
      <c r="J87" s="30"/>
      <c r="K87" s="30"/>
      <c r="L87" s="31">
        <f>L88+L98</f>
        <v>143617</v>
      </c>
    </row>
    <row r="88" spans="1:12">
      <c r="A88" s="36" t="s">
        <v>178</v>
      </c>
      <c r="B88" s="32"/>
      <c r="C88" s="32"/>
      <c r="D88" s="32"/>
      <c r="E88" s="32"/>
      <c r="F88" s="33"/>
      <c r="G88" s="67" t="s">
        <v>371</v>
      </c>
      <c r="H88" s="67" t="s">
        <v>202</v>
      </c>
      <c r="I88" s="30" t="s">
        <v>94</v>
      </c>
      <c r="J88" s="30"/>
      <c r="K88" s="30"/>
      <c r="L88" s="31">
        <f>L89</f>
        <v>21000</v>
      </c>
    </row>
    <row r="89" spans="1:12">
      <c r="A89" s="36" t="s">
        <v>179</v>
      </c>
      <c r="B89" s="32"/>
      <c r="C89" s="32"/>
      <c r="D89" s="32"/>
      <c r="E89" s="32"/>
      <c r="F89" s="33"/>
      <c r="G89" s="67" t="s">
        <v>371</v>
      </c>
      <c r="H89" s="67" t="s">
        <v>202</v>
      </c>
      <c r="I89" s="30" t="s">
        <v>94</v>
      </c>
      <c r="J89" s="30"/>
      <c r="K89" s="30"/>
      <c r="L89" s="31">
        <f>L91+L96</f>
        <v>21000</v>
      </c>
    </row>
    <row r="90" spans="1:12">
      <c r="A90" s="36" t="s">
        <v>186</v>
      </c>
      <c r="B90" s="32"/>
      <c r="C90" s="32"/>
      <c r="D90" s="32"/>
      <c r="E90" s="32"/>
      <c r="F90" s="33"/>
      <c r="G90" s="67"/>
      <c r="H90" s="30"/>
      <c r="I90" s="30"/>
      <c r="J90" s="30"/>
      <c r="K90" s="30"/>
      <c r="L90" s="31"/>
    </row>
    <row r="91" spans="1:12">
      <c r="A91" s="36" t="s">
        <v>187</v>
      </c>
      <c r="B91" s="32"/>
      <c r="C91" s="32"/>
      <c r="D91" s="32"/>
      <c r="E91" s="32"/>
      <c r="F91" s="33"/>
      <c r="G91" s="67" t="s">
        <v>371</v>
      </c>
      <c r="H91" s="37" t="s">
        <v>177</v>
      </c>
      <c r="I91" s="37" t="s">
        <v>94</v>
      </c>
      <c r="J91" s="37" t="s">
        <v>188</v>
      </c>
      <c r="K91" s="72"/>
      <c r="L91" s="38">
        <f>L94</f>
        <v>1000</v>
      </c>
    </row>
    <row r="92" spans="1:12">
      <c r="A92" s="36" t="s">
        <v>189</v>
      </c>
      <c r="B92" s="32"/>
      <c r="C92" s="32"/>
      <c r="D92" s="32"/>
      <c r="E92" s="32"/>
      <c r="F92" s="33"/>
      <c r="G92" s="67"/>
      <c r="H92" s="37"/>
      <c r="I92" s="37"/>
      <c r="J92" s="37"/>
      <c r="K92" s="72"/>
      <c r="L92" s="38"/>
    </row>
    <row r="93" spans="1:12">
      <c r="A93" s="36" t="s">
        <v>190</v>
      </c>
      <c r="B93" s="32"/>
      <c r="C93" s="32"/>
      <c r="D93" s="32"/>
      <c r="E93" s="32"/>
      <c r="F93" s="33"/>
      <c r="G93" s="67" t="s">
        <v>371</v>
      </c>
      <c r="H93" s="37" t="s">
        <v>177</v>
      </c>
      <c r="I93" s="37" t="s">
        <v>94</v>
      </c>
      <c r="J93" s="37" t="s">
        <v>191</v>
      </c>
      <c r="K93" s="72"/>
      <c r="L93" s="38">
        <f>L94</f>
        <v>1000</v>
      </c>
    </row>
    <row r="94" spans="1:12">
      <c r="A94" s="29" t="s">
        <v>103</v>
      </c>
      <c r="B94" s="32"/>
      <c r="C94" s="32"/>
      <c r="D94" s="32"/>
      <c r="E94" s="32"/>
      <c r="F94" s="33"/>
      <c r="G94" s="26" t="s">
        <v>371</v>
      </c>
      <c r="H94" s="27" t="s">
        <v>177</v>
      </c>
      <c r="I94" s="27" t="s">
        <v>94</v>
      </c>
      <c r="J94" s="27" t="s">
        <v>191</v>
      </c>
      <c r="K94" s="71" t="s">
        <v>192</v>
      </c>
      <c r="L94" s="28">
        <v>1000</v>
      </c>
    </row>
    <row r="95" spans="1:12">
      <c r="A95" s="11" t="s">
        <v>193</v>
      </c>
      <c r="B95" s="32"/>
      <c r="C95" s="32"/>
      <c r="D95" s="32"/>
      <c r="E95" s="32"/>
      <c r="F95" s="33"/>
      <c r="G95" s="67"/>
      <c r="H95" s="37"/>
      <c r="I95" s="37"/>
      <c r="J95" s="37"/>
      <c r="K95" s="72"/>
      <c r="L95" s="38"/>
    </row>
    <row r="96" spans="1:12">
      <c r="A96" s="11" t="s">
        <v>194</v>
      </c>
      <c r="B96" s="32"/>
      <c r="C96" s="32"/>
      <c r="D96" s="32"/>
      <c r="E96" s="32"/>
      <c r="F96" s="33"/>
      <c r="G96" s="67" t="s">
        <v>371</v>
      </c>
      <c r="H96" s="37" t="s">
        <v>177</v>
      </c>
      <c r="I96" s="37" t="s">
        <v>94</v>
      </c>
      <c r="J96" s="37" t="s">
        <v>195</v>
      </c>
      <c r="K96" s="72"/>
      <c r="L96" s="38">
        <f>L97</f>
        <v>20000</v>
      </c>
    </row>
    <row r="97" spans="1:12">
      <c r="A97" s="29" t="s">
        <v>103</v>
      </c>
      <c r="B97" s="32"/>
      <c r="C97" s="32"/>
      <c r="D97" s="32"/>
      <c r="E97" s="32"/>
      <c r="F97" s="33"/>
      <c r="G97" s="26" t="s">
        <v>371</v>
      </c>
      <c r="H97" s="27" t="s">
        <v>177</v>
      </c>
      <c r="I97" s="27" t="s">
        <v>94</v>
      </c>
      <c r="J97" s="27" t="s">
        <v>195</v>
      </c>
      <c r="K97" s="71" t="s">
        <v>192</v>
      </c>
      <c r="L97" s="28">
        <v>20000</v>
      </c>
    </row>
    <row r="98" spans="1:12">
      <c r="A98" s="36" t="s">
        <v>47</v>
      </c>
      <c r="B98" s="32"/>
      <c r="C98" s="32"/>
      <c r="D98" s="32"/>
      <c r="E98" s="32"/>
      <c r="F98" s="33"/>
      <c r="G98" s="67" t="s">
        <v>371</v>
      </c>
      <c r="H98" s="67" t="s">
        <v>202</v>
      </c>
      <c r="I98" s="37" t="s">
        <v>97</v>
      </c>
      <c r="J98" s="37"/>
      <c r="K98" s="72"/>
      <c r="L98" s="38">
        <f>L99</f>
        <v>122617</v>
      </c>
    </row>
    <row r="99" spans="1:12">
      <c r="A99" s="36" t="s">
        <v>377</v>
      </c>
      <c r="B99" s="32"/>
      <c r="C99" s="32"/>
      <c r="D99" s="32"/>
      <c r="E99" s="32"/>
      <c r="F99" s="33"/>
      <c r="G99" s="67" t="s">
        <v>371</v>
      </c>
      <c r="H99" s="67" t="s">
        <v>202</v>
      </c>
      <c r="I99" s="37" t="s">
        <v>97</v>
      </c>
      <c r="J99" s="37"/>
      <c r="K99" s="72"/>
      <c r="L99" s="38">
        <f>L101+L111</f>
        <v>122617</v>
      </c>
    </row>
    <row r="100" spans="1:12">
      <c r="A100" s="36" t="s">
        <v>186</v>
      </c>
      <c r="B100" s="32"/>
      <c r="C100" s="32"/>
      <c r="D100" s="32"/>
      <c r="E100" s="32"/>
      <c r="F100" s="33"/>
      <c r="G100" s="26"/>
      <c r="H100" s="27"/>
      <c r="I100" s="27"/>
      <c r="J100" s="27"/>
      <c r="K100" s="71"/>
      <c r="L100" s="28"/>
    </row>
    <row r="101" spans="1:12">
      <c r="A101" s="36" t="s">
        <v>187</v>
      </c>
      <c r="B101" s="32"/>
      <c r="C101" s="32"/>
      <c r="D101" s="32"/>
      <c r="E101" s="32"/>
      <c r="F101" s="33"/>
      <c r="G101" s="67" t="s">
        <v>371</v>
      </c>
      <c r="H101" s="37" t="s">
        <v>177</v>
      </c>
      <c r="I101" s="37" t="s">
        <v>97</v>
      </c>
      <c r="J101" s="37" t="s">
        <v>188</v>
      </c>
      <c r="K101" s="37"/>
      <c r="L101" s="31">
        <f>L104+L108</f>
        <v>4632</v>
      </c>
    </row>
    <row r="102" spans="1:12">
      <c r="A102" s="36" t="s">
        <v>208</v>
      </c>
      <c r="B102" s="32"/>
      <c r="C102" s="32"/>
      <c r="D102" s="32"/>
      <c r="E102" s="32"/>
      <c r="F102" s="33"/>
      <c r="G102" s="67"/>
      <c r="H102" s="37"/>
      <c r="I102" s="37"/>
      <c r="J102" s="37"/>
      <c r="K102" s="37"/>
      <c r="L102" s="31"/>
    </row>
    <row r="103" spans="1:12">
      <c r="A103" s="36" t="s">
        <v>209</v>
      </c>
      <c r="B103" s="32"/>
      <c r="C103" s="32"/>
      <c r="D103" s="32"/>
      <c r="E103" s="32"/>
      <c r="F103" s="33"/>
      <c r="G103" s="67"/>
      <c r="H103" s="37"/>
      <c r="I103" s="37"/>
      <c r="J103" s="37"/>
      <c r="K103" s="37"/>
      <c r="L103" s="31"/>
    </row>
    <row r="104" spans="1:12">
      <c r="A104" s="36" t="s">
        <v>210</v>
      </c>
      <c r="B104" s="32"/>
      <c r="C104" s="32"/>
      <c r="D104" s="32"/>
      <c r="E104" s="32"/>
      <c r="F104" s="33"/>
      <c r="G104" s="67" t="s">
        <v>371</v>
      </c>
      <c r="H104" s="37" t="s">
        <v>177</v>
      </c>
      <c r="I104" s="37" t="s">
        <v>97</v>
      </c>
      <c r="J104" s="37" t="s">
        <v>211</v>
      </c>
      <c r="K104" s="37"/>
      <c r="L104" s="31">
        <f>L105</f>
        <v>3632</v>
      </c>
    </row>
    <row r="105" spans="1:12">
      <c r="A105" s="29" t="s">
        <v>103</v>
      </c>
      <c r="B105" s="32"/>
      <c r="C105" s="32"/>
      <c r="D105" s="32"/>
      <c r="E105" s="32"/>
      <c r="F105" s="33"/>
      <c r="G105" s="26" t="s">
        <v>371</v>
      </c>
      <c r="H105" s="42" t="s">
        <v>177</v>
      </c>
      <c r="I105" s="42" t="s">
        <v>97</v>
      </c>
      <c r="J105" s="42" t="s">
        <v>211</v>
      </c>
      <c r="K105" s="42" t="s">
        <v>192</v>
      </c>
      <c r="L105" s="35">
        <f>2632+1000</f>
        <v>3632</v>
      </c>
    </row>
    <row r="106" spans="1:12">
      <c r="A106" s="36" t="s">
        <v>208</v>
      </c>
      <c r="B106" s="32"/>
      <c r="C106" s="32"/>
      <c r="D106" s="32"/>
      <c r="E106" s="32"/>
      <c r="F106" s="33"/>
      <c r="G106" s="26"/>
      <c r="H106" s="42"/>
      <c r="I106" s="42"/>
      <c r="J106" s="42"/>
      <c r="K106" s="42"/>
      <c r="L106" s="35"/>
    </row>
    <row r="107" spans="1:12">
      <c r="A107" s="36" t="s">
        <v>209</v>
      </c>
      <c r="B107" s="32"/>
      <c r="C107" s="32"/>
      <c r="D107" s="32"/>
      <c r="E107" s="32"/>
      <c r="F107" s="33"/>
      <c r="G107" s="26"/>
      <c r="H107" s="42"/>
      <c r="I107" s="42"/>
      <c r="J107" s="42"/>
      <c r="K107" s="42"/>
      <c r="L107" s="35"/>
    </row>
    <row r="108" spans="1:12">
      <c r="A108" s="36" t="s">
        <v>212</v>
      </c>
      <c r="B108" s="32"/>
      <c r="C108" s="32"/>
      <c r="D108" s="32"/>
      <c r="E108" s="32"/>
      <c r="F108" s="33"/>
      <c r="G108" s="67" t="s">
        <v>371</v>
      </c>
      <c r="H108" s="37" t="s">
        <v>177</v>
      </c>
      <c r="I108" s="37" t="s">
        <v>97</v>
      </c>
      <c r="J108" s="37" t="s">
        <v>211</v>
      </c>
      <c r="K108" s="37"/>
      <c r="L108" s="31">
        <f>L109</f>
        <v>1000</v>
      </c>
    </row>
    <row r="109" spans="1:12">
      <c r="A109" s="29" t="s">
        <v>103</v>
      </c>
      <c r="B109" s="32"/>
      <c r="C109" s="32"/>
      <c r="D109" s="32"/>
      <c r="E109" s="32"/>
      <c r="F109" s="33"/>
      <c r="G109" s="26" t="s">
        <v>371</v>
      </c>
      <c r="H109" s="42" t="s">
        <v>177</v>
      </c>
      <c r="I109" s="42" t="s">
        <v>97</v>
      </c>
      <c r="J109" s="42" t="s">
        <v>211</v>
      </c>
      <c r="K109" s="42" t="s">
        <v>192</v>
      </c>
      <c r="L109" s="35">
        <v>1000</v>
      </c>
    </row>
    <row r="110" spans="1:12">
      <c r="A110" s="74" t="s">
        <v>232</v>
      </c>
      <c r="B110" s="32"/>
      <c r="C110" s="32"/>
      <c r="D110" s="32"/>
      <c r="E110" s="32"/>
      <c r="F110" s="33"/>
      <c r="G110" s="26"/>
      <c r="H110" s="27"/>
      <c r="I110" s="27"/>
      <c r="J110" s="27"/>
      <c r="K110" s="71"/>
      <c r="L110" s="28"/>
    </row>
    <row r="111" spans="1:12">
      <c r="A111" s="74" t="s">
        <v>233</v>
      </c>
      <c r="B111" s="32"/>
      <c r="C111" s="32"/>
      <c r="D111" s="32"/>
      <c r="E111" s="32"/>
      <c r="F111" s="33"/>
      <c r="G111" s="67" t="s">
        <v>371</v>
      </c>
      <c r="H111" s="22" t="s">
        <v>177</v>
      </c>
      <c r="I111" s="22" t="s">
        <v>97</v>
      </c>
      <c r="J111" s="22" t="s">
        <v>234</v>
      </c>
      <c r="K111" s="22"/>
      <c r="L111" s="31">
        <f>L112</f>
        <v>117985</v>
      </c>
    </row>
    <row r="112" spans="1:12">
      <c r="A112" s="73" t="s">
        <v>103</v>
      </c>
      <c r="B112" s="32"/>
      <c r="C112" s="32"/>
      <c r="D112" s="32"/>
      <c r="E112" s="32"/>
      <c r="F112" s="33"/>
      <c r="G112" s="26" t="s">
        <v>371</v>
      </c>
      <c r="H112" s="42" t="s">
        <v>177</v>
      </c>
      <c r="I112" s="42" t="s">
        <v>97</v>
      </c>
      <c r="J112" s="42" t="s">
        <v>234</v>
      </c>
      <c r="K112" s="42" t="s">
        <v>192</v>
      </c>
      <c r="L112" s="35">
        <f>40000+4706.9+73278.1</f>
        <v>117985</v>
      </c>
    </row>
    <row r="113" spans="1:12">
      <c r="A113" s="36" t="s">
        <v>59</v>
      </c>
      <c r="B113" s="4"/>
      <c r="C113" s="4"/>
      <c r="D113" s="4"/>
      <c r="E113" s="4"/>
      <c r="F113" s="14"/>
      <c r="G113" s="81" t="s">
        <v>371</v>
      </c>
      <c r="H113" s="30"/>
      <c r="I113" s="30"/>
      <c r="J113" s="30"/>
      <c r="K113" s="30"/>
      <c r="L113" s="69">
        <f>L122+L114+L145+L140</f>
        <v>7134.8</v>
      </c>
    </row>
    <row r="114" spans="1:12">
      <c r="A114" s="36" t="s">
        <v>295</v>
      </c>
      <c r="B114" s="4"/>
      <c r="C114" s="4"/>
      <c r="D114" s="4"/>
      <c r="E114" s="4"/>
      <c r="F114" s="14"/>
      <c r="G114" s="81" t="s">
        <v>371</v>
      </c>
      <c r="H114" s="30" t="s">
        <v>294</v>
      </c>
      <c r="I114" s="30" t="s">
        <v>94</v>
      </c>
      <c r="J114" s="30"/>
      <c r="K114" s="30"/>
      <c r="L114" s="69">
        <f>L115+L120</f>
        <v>1050</v>
      </c>
    </row>
    <row r="115" spans="1:12">
      <c r="A115" s="36" t="s">
        <v>296</v>
      </c>
      <c r="B115" s="4"/>
      <c r="C115" s="4"/>
      <c r="D115" s="4"/>
      <c r="E115" s="4"/>
      <c r="F115" s="14"/>
      <c r="G115" s="81" t="s">
        <v>371</v>
      </c>
      <c r="H115" s="30" t="s">
        <v>294</v>
      </c>
      <c r="I115" s="30" t="s">
        <v>94</v>
      </c>
      <c r="J115" s="30" t="s">
        <v>297</v>
      </c>
      <c r="K115" s="30"/>
      <c r="L115" s="69">
        <f>L117</f>
        <v>700</v>
      </c>
    </row>
    <row r="116" spans="1:12">
      <c r="A116" s="36" t="s">
        <v>298</v>
      </c>
      <c r="B116" s="4"/>
      <c r="C116" s="4"/>
      <c r="D116" s="4"/>
      <c r="E116" s="4"/>
      <c r="F116" s="14"/>
      <c r="G116" s="81"/>
      <c r="H116" s="30"/>
      <c r="I116" s="30"/>
      <c r="J116" s="30"/>
      <c r="K116" s="30"/>
      <c r="L116" s="69"/>
    </row>
    <row r="117" spans="1:12">
      <c r="A117" s="36" t="s">
        <v>299</v>
      </c>
      <c r="B117" s="4"/>
      <c r="C117" s="4"/>
      <c r="D117" s="4"/>
      <c r="E117" s="4"/>
      <c r="F117" s="14"/>
      <c r="G117" s="81" t="s">
        <v>371</v>
      </c>
      <c r="H117" s="30" t="s">
        <v>294</v>
      </c>
      <c r="I117" s="30" t="s">
        <v>94</v>
      </c>
      <c r="J117" s="30" t="s">
        <v>300</v>
      </c>
      <c r="K117" s="30"/>
      <c r="L117" s="69">
        <f>L118</f>
        <v>700</v>
      </c>
    </row>
    <row r="118" spans="1:12">
      <c r="A118" s="46" t="s">
        <v>301</v>
      </c>
      <c r="B118" s="32"/>
      <c r="C118" s="32"/>
      <c r="D118" s="32"/>
      <c r="E118" s="32"/>
      <c r="F118" s="33"/>
      <c r="G118" s="79" t="s">
        <v>371</v>
      </c>
      <c r="H118" s="34" t="s">
        <v>294</v>
      </c>
      <c r="I118" s="34" t="s">
        <v>94</v>
      </c>
      <c r="J118" s="34" t="s">
        <v>300</v>
      </c>
      <c r="K118" s="34" t="s">
        <v>302</v>
      </c>
      <c r="L118" s="82">
        <v>700</v>
      </c>
    </row>
    <row r="119" spans="1:12">
      <c r="A119" s="36" t="s">
        <v>303</v>
      </c>
      <c r="B119" s="32"/>
      <c r="C119" s="32"/>
      <c r="D119" s="32"/>
      <c r="E119" s="32"/>
      <c r="F119" s="33"/>
      <c r="G119" s="79"/>
      <c r="H119" s="34"/>
      <c r="I119" s="34"/>
      <c r="J119" s="34"/>
      <c r="K119" s="34"/>
      <c r="L119" s="82"/>
    </row>
    <row r="120" spans="1:12">
      <c r="A120" s="36" t="s">
        <v>304</v>
      </c>
      <c r="B120" s="32"/>
      <c r="C120" s="32"/>
      <c r="D120" s="32"/>
      <c r="E120" s="32"/>
      <c r="F120" s="33"/>
      <c r="G120" s="81" t="s">
        <v>371</v>
      </c>
      <c r="H120" s="30" t="s">
        <v>294</v>
      </c>
      <c r="I120" s="30" t="s">
        <v>94</v>
      </c>
      <c r="J120" s="30" t="s">
        <v>305</v>
      </c>
      <c r="K120" s="30"/>
      <c r="L120" s="69">
        <f>L121</f>
        <v>350</v>
      </c>
    </row>
    <row r="121" spans="1:12">
      <c r="A121" s="73" t="s">
        <v>301</v>
      </c>
      <c r="B121" s="32"/>
      <c r="C121" s="32"/>
      <c r="D121" s="32"/>
      <c r="E121" s="32"/>
      <c r="F121" s="33"/>
      <c r="G121" s="79" t="s">
        <v>371</v>
      </c>
      <c r="H121" s="34" t="s">
        <v>294</v>
      </c>
      <c r="I121" s="34" t="s">
        <v>94</v>
      </c>
      <c r="J121" s="34" t="s">
        <v>305</v>
      </c>
      <c r="K121" s="34" t="s">
        <v>302</v>
      </c>
      <c r="L121" s="35">
        <v>350</v>
      </c>
    </row>
    <row r="122" spans="1:12">
      <c r="A122" s="36" t="s">
        <v>63</v>
      </c>
      <c r="B122" s="4"/>
      <c r="C122" s="4"/>
      <c r="D122" s="4"/>
      <c r="E122" s="4"/>
      <c r="F122" s="14"/>
      <c r="G122" s="81" t="s">
        <v>371</v>
      </c>
      <c r="H122" s="37" t="s">
        <v>294</v>
      </c>
      <c r="I122" s="37" t="s">
        <v>106</v>
      </c>
      <c r="J122" s="37"/>
      <c r="K122" s="37"/>
      <c r="L122" s="38">
        <f>L125+L128+L134+L131</f>
        <v>4252.9000000000005</v>
      </c>
    </row>
    <row r="123" spans="1:12">
      <c r="A123" s="36" t="s">
        <v>306</v>
      </c>
      <c r="B123" s="4"/>
      <c r="C123" s="4"/>
      <c r="D123" s="4"/>
      <c r="E123" s="4"/>
      <c r="F123" s="14"/>
      <c r="G123" s="14"/>
      <c r="H123" s="30"/>
      <c r="I123" s="30"/>
      <c r="J123" s="30"/>
      <c r="K123" s="30"/>
      <c r="L123" s="31"/>
    </row>
    <row r="124" spans="1:12">
      <c r="A124" s="36" t="s">
        <v>307</v>
      </c>
      <c r="B124" s="4"/>
      <c r="C124" s="4"/>
      <c r="D124" s="4"/>
      <c r="E124" s="4"/>
      <c r="F124" s="14"/>
      <c r="G124" s="14"/>
      <c r="H124" s="30"/>
      <c r="I124" s="30"/>
      <c r="J124" s="30"/>
      <c r="K124" s="30"/>
      <c r="L124" s="31"/>
    </row>
    <row r="125" spans="1:12">
      <c r="A125" s="36" t="s">
        <v>308</v>
      </c>
      <c r="B125" s="4"/>
      <c r="C125" s="4"/>
      <c r="D125" s="4"/>
      <c r="E125" s="4"/>
      <c r="F125" s="14"/>
      <c r="G125" s="67" t="s">
        <v>371</v>
      </c>
      <c r="H125" s="37" t="s">
        <v>294</v>
      </c>
      <c r="I125" s="37" t="s">
        <v>106</v>
      </c>
      <c r="J125" s="37" t="s">
        <v>309</v>
      </c>
      <c r="K125" s="37"/>
      <c r="L125" s="38">
        <f>L126</f>
        <v>827.4</v>
      </c>
    </row>
    <row r="126" spans="1:12">
      <c r="A126" s="29" t="s">
        <v>103</v>
      </c>
      <c r="B126" s="32"/>
      <c r="C126" s="32"/>
      <c r="D126" s="32"/>
      <c r="E126" s="32"/>
      <c r="F126" s="33"/>
      <c r="G126" s="33" t="s">
        <v>371</v>
      </c>
      <c r="H126" s="34" t="s">
        <v>294</v>
      </c>
      <c r="I126" s="34" t="s">
        <v>106</v>
      </c>
      <c r="J126" s="34" t="s">
        <v>309</v>
      </c>
      <c r="K126" s="34" t="s">
        <v>104</v>
      </c>
      <c r="L126" s="35">
        <f>771.9+55.5</f>
        <v>827.4</v>
      </c>
    </row>
    <row r="127" spans="1:12">
      <c r="A127" s="36" t="s">
        <v>310</v>
      </c>
      <c r="B127" s="4"/>
      <c r="C127" s="4"/>
      <c r="D127" s="4"/>
      <c r="E127" s="4"/>
      <c r="F127" s="14"/>
      <c r="G127" s="14"/>
      <c r="H127" s="37"/>
      <c r="I127" s="37"/>
      <c r="J127" s="37"/>
      <c r="K127" s="37"/>
      <c r="L127" s="38"/>
    </row>
    <row r="128" spans="1:12">
      <c r="A128" s="36" t="s">
        <v>311</v>
      </c>
      <c r="B128" s="4"/>
      <c r="C128" s="4"/>
      <c r="D128" s="4"/>
      <c r="E128" s="4"/>
      <c r="F128" s="14"/>
      <c r="G128" s="81" t="s">
        <v>371</v>
      </c>
      <c r="H128" s="37" t="s">
        <v>294</v>
      </c>
      <c r="I128" s="37" t="s">
        <v>106</v>
      </c>
      <c r="J128" s="37" t="s">
        <v>312</v>
      </c>
      <c r="K128" s="37"/>
      <c r="L128" s="38">
        <f>L129</f>
        <v>2980.9</v>
      </c>
    </row>
    <row r="129" spans="1:12">
      <c r="A129" s="29" t="s">
        <v>301</v>
      </c>
      <c r="B129" s="32"/>
      <c r="C129" s="32"/>
      <c r="D129" s="32"/>
      <c r="E129" s="32"/>
      <c r="F129" s="33"/>
      <c r="G129" s="79" t="s">
        <v>371</v>
      </c>
      <c r="H129" s="34" t="s">
        <v>294</v>
      </c>
      <c r="I129" s="34" t="s">
        <v>106</v>
      </c>
      <c r="J129" s="34" t="s">
        <v>312</v>
      </c>
      <c r="K129" s="34" t="s">
        <v>302</v>
      </c>
      <c r="L129" s="35">
        <v>2980.9</v>
      </c>
    </row>
    <row r="130" spans="1:12">
      <c r="A130" s="11" t="s">
        <v>316</v>
      </c>
      <c r="B130" s="32"/>
      <c r="C130" s="32"/>
      <c r="D130" s="32"/>
      <c r="E130" s="32"/>
      <c r="F130" s="33"/>
      <c r="G130" s="79"/>
      <c r="H130" s="34"/>
      <c r="I130" s="34"/>
      <c r="J130" s="34"/>
      <c r="K130" s="34"/>
      <c r="L130" s="35"/>
    </row>
    <row r="131" spans="1:12">
      <c r="A131" s="11" t="s">
        <v>317</v>
      </c>
      <c r="B131" s="32"/>
      <c r="C131" s="32"/>
      <c r="D131" s="32"/>
      <c r="E131" s="32"/>
      <c r="F131" s="33"/>
      <c r="G131" s="81" t="s">
        <v>371</v>
      </c>
      <c r="H131" s="30" t="s">
        <v>294</v>
      </c>
      <c r="I131" s="30" t="s">
        <v>106</v>
      </c>
      <c r="J131" s="30" t="s">
        <v>318</v>
      </c>
      <c r="K131" s="30"/>
      <c r="L131" s="31">
        <f>L132</f>
        <v>273.60000000000002</v>
      </c>
    </row>
    <row r="132" spans="1:12">
      <c r="A132" s="29" t="s">
        <v>301</v>
      </c>
      <c r="B132" s="32"/>
      <c r="C132" s="32"/>
      <c r="D132" s="32"/>
      <c r="E132" s="32"/>
      <c r="F132" s="33"/>
      <c r="G132" s="79" t="s">
        <v>371</v>
      </c>
      <c r="H132" s="34" t="s">
        <v>294</v>
      </c>
      <c r="I132" s="34" t="s">
        <v>106</v>
      </c>
      <c r="J132" s="34" t="s">
        <v>318</v>
      </c>
      <c r="K132" s="34" t="s">
        <v>302</v>
      </c>
      <c r="L132" s="35">
        <v>273.60000000000002</v>
      </c>
    </row>
    <row r="133" spans="1:12">
      <c r="A133" s="11" t="s">
        <v>319</v>
      </c>
      <c r="B133" s="32"/>
      <c r="C133" s="32"/>
      <c r="D133" s="32"/>
      <c r="E133" s="32"/>
      <c r="F133" s="33"/>
      <c r="G133" s="79"/>
      <c r="H133" s="34"/>
      <c r="I133" s="34"/>
      <c r="J133" s="34"/>
      <c r="K133" s="34"/>
      <c r="L133" s="35"/>
    </row>
    <row r="134" spans="1:12">
      <c r="A134" s="11" t="s">
        <v>320</v>
      </c>
      <c r="B134" s="32"/>
      <c r="C134" s="32"/>
      <c r="D134" s="32"/>
      <c r="E134" s="32"/>
      <c r="F134" s="33"/>
      <c r="G134" s="81" t="s">
        <v>371</v>
      </c>
      <c r="H134" s="30" t="s">
        <v>294</v>
      </c>
      <c r="I134" s="30" t="s">
        <v>106</v>
      </c>
      <c r="J134" s="30" t="s">
        <v>321</v>
      </c>
      <c r="K134" s="30"/>
      <c r="L134" s="31">
        <f>L135</f>
        <v>171</v>
      </c>
    </row>
    <row r="135" spans="1:12">
      <c r="A135" s="29" t="s">
        <v>301</v>
      </c>
      <c r="B135" s="32"/>
      <c r="C135" s="32"/>
      <c r="D135" s="32"/>
      <c r="E135" s="32"/>
      <c r="F135" s="33"/>
      <c r="G135" s="79" t="s">
        <v>371</v>
      </c>
      <c r="H135" s="34" t="s">
        <v>294</v>
      </c>
      <c r="I135" s="34" t="s">
        <v>106</v>
      </c>
      <c r="J135" s="34" t="s">
        <v>321</v>
      </c>
      <c r="K135" s="34" t="s">
        <v>302</v>
      </c>
      <c r="L135" s="35">
        <v>171</v>
      </c>
    </row>
    <row r="136" spans="1:12">
      <c r="A136" s="11" t="s">
        <v>65</v>
      </c>
      <c r="B136" s="32"/>
      <c r="C136" s="32"/>
      <c r="D136" s="32"/>
      <c r="E136" s="32"/>
      <c r="F136" s="33"/>
      <c r="G136" s="81" t="s">
        <v>371</v>
      </c>
      <c r="H136" s="30" t="s">
        <v>294</v>
      </c>
      <c r="I136" s="30" t="s">
        <v>112</v>
      </c>
      <c r="J136" s="34"/>
      <c r="K136" s="34"/>
      <c r="L136" s="31">
        <f>L140</f>
        <v>1254</v>
      </c>
    </row>
    <row r="137" spans="1:12">
      <c r="A137" s="20" t="s">
        <v>322</v>
      </c>
      <c r="B137" s="32"/>
      <c r="C137" s="32"/>
      <c r="D137" s="32"/>
      <c r="E137" s="32"/>
      <c r="F137" s="33"/>
      <c r="G137" s="79"/>
      <c r="H137" s="34"/>
      <c r="I137" s="34"/>
      <c r="J137" s="34"/>
      <c r="K137" s="34"/>
      <c r="L137" s="35"/>
    </row>
    <row r="138" spans="1:12">
      <c r="A138" s="20" t="s">
        <v>323</v>
      </c>
      <c r="B138" s="32"/>
      <c r="C138" s="32"/>
      <c r="D138" s="32"/>
      <c r="E138" s="32"/>
      <c r="F138" s="33"/>
      <c r="G138" s="79"/>
      <c r="H138" s="34"/>
      <c r="I138" s="34"/>
      <c r="J138" s="34"/>
      <c r="K138" s="34"/>
      <c r="L138" s="35"/>
    </row>
    <row r="139" spans="1:12">
      <c r="A139" s="20" t="s">
        <v>324</v>
      </c>
      <c r="B139" s="32"/>
      <c r="C139" s="32"/>
      <c r="D139" s="32"/>
      <c r="E139" s="32"/>
      <c r="F139" s="33"/>
      <c r="G139" s="79"/>
      <c r="H139" s="30"/>
      <c r="I139" s="30"/>
      <c r="J139" s="34"/>
      <c r="K139" s="34"/>
      <c r="L139" s="35"/>
    </row>
    <row r="140" spans="1:12">
      <c r="A140" s="20" t="s">
        <v>325</v>
      </c>
      <c r="B140" s="32"/>
      <c r="C140" s="32"/>
      <c r="D140" s="32"/>
      <c r="E140" s="32"/>
      <c r="F140" s="33"/>
      <c r="G140" s="81" t="s">
        <v>371</v>
      </c>
      <c r="H140" s="30" t="s">
        <v>294</v>
      </c>
      <c r="I140" s="30" t="s">
        <v>112</v>
      </c>
      <c r="J140" s="30" t="s">
        <v>326</v>
      </c>
      <c r="K140" s="30"/>
      <c r="L140" s="31">
        <f>L141</f>
        <v>1254</v>
      </c>
    </row>
    <row r="141" spans="1:12">
      <c r="A141" s="29" t="s">
        <v>103</v>
      </c>
      <c r="B141" s="32"/>
      <c r="C141" s="32"/>
      <c r="D141" s="32"/>
      <c r="E141" s="32"/>
      <c r="F141" s="33"/>
      <c r="G141" s="79" t="s">
        <v>371</v>
      </c>
      <c r="H141" s="34" t="s">
        <v>294</v>
      </c>
      <c r="I141" s="34" t="s">
        <v>112</v>
      </c>
      <c r="J141" s="34" t="s">
        <v>326</v>
      </c>
      <c r="K141" s="34" t="s">
        <v>302</v>
      </c>
      <c r="L141" s="35">
        <f>627+627</f>
        <v>1254</v>
      </c>
    </row>
    <row r="142" spans="1:12">
      <c r="A142" s="36" t="s">
        <v>327</v>
      </c>
      <c r="B142" s="4"/>
      <c r="C142" s="4"/>
      <c r="D142" s="4"/>
      <c r="E142" s="4"/>
      <c r="F142" s="14"/>
      <c r="G142" s="81" t="s">
        <v>371</v>
      </c>
      <c r="H142" s="37" t="s">
        <v>294</v>
      </c>
      <c r="I142" s="37" t="s">
        <v>124</v>
      </c>
      <c r="J142" s="27"/>
      <c r="K142" s="27"/>
      <c r="L142" s="38">
        <f>L145</f>
        <v>577.9</v>
      </c>
    </row>
    <row r="143" spans="1:12">
      <c r="A143" s="36" t="s">
        <v>146</v>
      </c>
      <c r="B143" s="4"/>
      <c r="C143" s="4"/>
      <c r="D143" s="4"/>
      <c r="E143" s="4"/>
      <c r="F143" s="14"/>
      <c r="G143" s="14"/>
      <c r="H143" s="30"/>
      <c r="I143" s="30"/>
      <c r="J143" s="30"/>
      <c r="K143" s="30"/>
      <c r="L143" s="31"/>
    </row>
    <row r="144" spans="1:12">
      <c r="A144" s="36" t="s">
        <v>328</v>
      </c>
      <c r="B144" s="4"/>
      <c r="C144" s="4"/>
      <c r="D144" s="4"/>
      <c r="E144" s="4"/>
      <c r="F144" s="14"/>
      <c r="G144" s="81"/>
      <c r="H144" s="37"/>
      <c r="I144" s="37"/>
      <c r="J144" s="37"/>
      <c r="K144" s="37"/>
      <c r="L144" s="38"/>
    </row>
    <row r="145" spans="1:12">
      <c r="A145" s="36" t="s">
        <v>329</v>
      </c>
      <c r="B145" s="4"/>
      <c r="C145" s="4"/>
      <c r="D145" s="4"/>
      <c r="E145" s="4"/>
      <c r="F145" s="14"/>
      <c r="G145" s="81" t="s">
        <v>371</v>
      </c>
      <c r="H145" s="37" t="s">
        <v>294</v>
      </c>
      <c r="I145" s="37" t="s">
        <v>124</v>
      </c>
      <c r="J145" s="37" t="s">
        <v>330</v>
      </c>
      <c r="K145" s="37"/>
      <c r="L145" s="38">
        <f>L146</f>
        <v>577.9</v>
      </c>
    </row>
    <row r="146" spans="1:12">
      <c r="A146" s="29" t="s">
        <v>103</v>
      </c>
      <c r="B146" s="32"/>
      <c r="C146" s="32"/>
      <c r="D146" s="32"/>
      <c r="E146" s="32"/>
      <c r="F146" s="33"/>
      <c r="G146" s="79" t="s">
        <v>371</v>
      </c>
      <c r="H146" s="34" t="s">
        <v>294</v>
      </c>
      <c r="I146" s="34" t="s">
        <v>124</v>
      </c>
      <c r="J146" s="34" t="s">
        <v>330</v>
      </c>
      <c r="K146" s="34" t="s">
        <v>104</v>
      </c>
      <c r="L146" s="35">
        <f>539.1+38.8</f>
        <v>577.9</v>
      </c>
    </row>
    <row r="147" spans="1:12">
      <c r="A147" s="36" t="s">
        <v>69</v>
      </c>
      <c r="B147" s="4"/>
      <c r="C147" s="4"/>
      <c r="D147" s="4"/>
      <c r="E147" s="4"/>
      <c r="F147" s="14"/>
      <c r="G147" s="81" t="s">
        <v>371</v>
      </c>
      <c r="H147" s="30"/>
      <c r="I147" s="30"/>
      <c r="J147" s="30"/>
      <c r="K147" s="30"/>
      <c r="L147" s="69">
        <f>L148+L152</f>
        <v>2500</v>
      </c>
    </row>
    <row r="148" spans="1:12">
      <c r="A148" s="36" t="s">
        <v>71</v>
      </c>
      <c r="B148" s="4"/>
      <c r="C148" s="4"/>
      <c r="D148" s="4"/>
      <c r="E148" s="4"/>
      <c r="F148" s="14"/>
      <c r="G148" s="81" t="s">
        <v>371</v>
      </c>
      <c r="H148" s="37" t="s">
        <v>130</v>
      </c>
      <c r="I148" s="37" t="s">
        <v>94</v>
      </c>
      <c r="J148" s="37"/>
      <c r="K148" s="37"/>
      <c r="L148" s="38">
        <f>L149</f>
        <v>1500</v>
      </c>
    </row>
    <row r="149" spans="1:12">
      <c r="A149" s="36" t="s">
        <v>331</v>
      </c>
      <c r="B149" s="4"/>
      <c r="C149" s="4"/>
      <c r="D149" s="4"/>
      <c r="E149" s="4"/>
      <c r="F149" s="14"/>
      <c r="G149" s="81" t="s">
        <v>371</v>
      </c>
      <c r="H149" s="37" t="s">
        <v>130</v>
      </c>
      <c r="I149" s="37" t="s">
        <v>94</v>
      </c>
      <c r="J149" s="37" t="s">
        <v>332</v>
      </c>
      <c r="K149" s="37"/>
      <c r="L149" s="38">
        <f>L150</f>
        <v>1500</v>
      </c>
    </row>
    <row r="150" spans="1:12">
      <c r="A150" s="36" t="s">
        <v>378</v>
      </c>
      <c r="B150" s="4"/>
      <c r="C150" s="4"/>
      <c r="D150" s="4"/>
      <c r="E150" s="4"/>
      <c r="F150" s="14"/>
      <c r="G150" s="81" t="s">
        <v>371</v>
      </c>
      <c r="H150" s="37" t="s">
        <v>130</v>
      </c>
      <c r="I150" s="37" t="s">
        <v>94</v>
      </c>
      <c r="J150" s="37" t="s">
        <v>334</v>
      </c>
      <c r="K150" s="37"/>
      <c r="L150" s="38">
        <f>L151</f>
        <v>1500</v>
      </c>
    </row>
    <row r="151" spans="1:12">
      <c r="A151" s="29" t="s">
        <v>103</v>
      </c>
      <c r="B151" s="4"/>
      <c r="C151" s="4"/>
      <c r="D151" s="4"/>
      <c r="E151" s="4"/>
      <c r="F151" s="14"/>
      <c r="G151" s="79" t="s">
        <v>371</v>
      </c>
      <c r="H151" s="42" t="s">
        <v>130</v>
      </c>
      <c r="I151" s="42" t="s">
        <v>94</v>
      </c>
      <c r="J151" s="42" t="s">
        <v>334</v>
      </c>
      <c r="K151" s="42" t="s">
        <v>104</v>
      </c>
      <c r="L151" s="83">
        <f>750+200+200+200+100+50</f>
        <v>1500</v>
      </c>
    </row>
    <row r="152" spans="1:12">
      <c r="A152" s="11" t="s">
        <v>73</v>
      </c>
      <c r="B152" s="4"/>
      <c r="C152" s="4"/>
      <c r="D152" s="4"/>
      <c r="E152" s="4"/>
      <c r="F152" s="14"/>
      <c r="G152" s="81" t="s">
        <v>371</v>
      </c>
      <c r="H152" s="84" t="s">
        <v>130</v>
      </c>
      <c r="I152" s="84"/>
      <c r="J152" s="84"/>
      <c r="K152" s="84"/>
      <c r="L152" s="38">
        <f>L153</f>
        <v>1000</v>
      </c>
    </row>
    <row r="153" spans="1:12">
      <c r="A153" s="11" t="s">
        <v>335</v>
      </c>
      <c r="B153" s="4"/>
      <c r="C153" s="4"/>
      <c r="D153" s="4"/>
      <c r="E153" s="4"/>
      <c r="F153" s="14"/>
      <c r="G153" s="81" t="s">
        <v>371</v>
      </c>
      <c r="H153" s="84" t="s">
        <v>130</v>
      </c>
      <c r="I153" s="84" t="s">
        <v>120</v>
      </c>
      <c r="J153" s="84"/>
      <c r="K153" s="84"/>
      <c r="L153" s="38">
        <f>L156</f>
        <v>1000</v>
      </c>
    </row>
    <row r="154" spans="1:12">
      <c r="A154" s="11" t="s">
        <v>336</v>
      </c>
      <c r="B154" s="4"/>
      <c r="C154" s="4"/>
      <c r="D154" s="4"/>
      <c r="E154" s="4"/>
      <c r="F154" s="14"/>
      <c r="G154" s="81"/>
      <c r="H154" s="84"/>
      <c r="I154" s="84"/>
      <c r="J154" s="84"/>
      <c r="K154" s="84"/>
      <c r="L154" s="38"/>
    </row>
    <row r="155" spans="1:12">
      <c r="A155" s="11" t="s">
        <v>337</v>
      </c>
      <c r="B155" s="4"/>
      <c r="C155" s="4"/>
      <c r="D155" s="4"/>
      <c r="E155" s="4"/>
      <c r="F155" s="14"/>
      <c r="G155" s="81"/>
      <c r="H155" s="84"/>
      <c r="I155" s="84"/>
      <c r="J155" s="84"/>
      <c r="K155" s="84"/>
      <c r="L155" s="38"/>
    </row>
    <row r="156" spans="1:12">
      <c r="A156" s="11" t="s">
        <v>338</v>
      </c>
      <c r="B156" s="4"/>
      <c r="C156" s="4"/>
      <c r="D156" s="4"/>
      <c r="E156" s="4"/>
      <c r="F156" s="14"/>
      <c r="G156" s="81" t="s">
        <v>371</v>
      </c>
      <c r="H156" s="84" t="s">
        <v>130</v>
      </c>
      <c r="I156" s="84" t="s">
        <v>120</v>
      </c>
      <c r="J156" s="84" t="s">
        <v>339</v>
      </c>
      <c r="K156" s="84"/>
      <c r="L156" s="38">
        <f>L157</f>
        <v>1000</v>
      </c>
    </row>
    <row r="157" spans="1:12">
      <c r="A157" s="29" t="s">
        <v>103</v>
      </c>
      <c r="B157" s="4"/>
      <c r="C157" s="4"/>
      <c r="D157" s="4"/>
      <c r="E157" s="4"/>
      <c r="F157" s="14"/>
      <c r="G157" s="79" t="s">
        <v>371</v>
      </c>
      <c r="H157" s="85" t="s">
        <v>130</v>
      </c>
      <c r="I157" s="85" t="s">
        <v>120</v>
      </c>
      <c r="J157" s="85" t="s">
        <v>339</v>
      </c>
      <c r="K157" s="85" t="s">
        <v>192</v>
      </c>
      <c r="L157" s="83">
        <v>1000</v>
      </c>
    </row>
    <row r="158" spans="1:12">
      <c r="A158" s="36" t="s">
        <v>379</v>
      </c>
      <c r="B158" s="66"/>
      <c r="C158" s="66"/>
      <c r="D158" s="66"/>
      <c r="E158" s="66"/>
      <c r="F158" s="67"/>
      <c r="G158" s="81" t="s">
        <v>371</v>
      </c>
      <c r="H158" s="37" t="s">
        <v>162</v>
      </c>
      <c r="I158" s="37" t="s">
        <v>97</v>
      </c>
      <c r="J158" s="37"/>
      <c r="K158" s="37"/>
      <c r="L158" s="38">
        <f>L160</f>
        <v>2492.6999999999998</v>
      </c>
    </row>
    <row r="159" spans="1:12">
      <c r="A159" s="36" t="s">
        <v>340</v>
      </c>
      <c r="B159" s="66"/>
      <c r="C159" s="66"/>
      <c r="D159" s="66"/>
      <c r="E159" s="66"/>
      <c r="F159" s="67"/>
      <c r="G159" s="67"/>
      <c r="H159" s="37"/>
      <c r="I159" s="37"/>
      <c r="J159" s="37"/>
      <c r="K159" s="37"/>
      <c r="L159" s="38"/>
    </row>
    <row r="160" spans="1:12">
      <c r="A160" s="36" t="s">
        <v>341</v>
      </c>
      <c r="B160" s="66"/>
      <c r="C160" s="66"/>
      <c r="D160" s="66"/>
      <c r="E160" s="66"/>
      <c r="F160" s="67"/>
      <c r="G160" s="81" t="s">
        <v>371</v>
      </c>
      <c r="H160" s="37" t="s">
        <v>162</v>
      </c>
      <c r="I160" s="37" t="s">
        <v>97</v>
      </c>
      <c r="J160" s="37" t="s">
        <v>342</v>
      </c>
      <c r="K160" s="37"/>
      <c r="L160" s="38">
        <f>L161</f>
        <v>2492.6999999999998</v>
      </c>
    </row>
    <row r="161" spans="1:12">
      <c r="A161" s="36" t="s">
        <v>181</v>
      </c>
      <c r="B161" s="66"/>
      <c r="C161" s="66"/>
      <c r="D161" s="66"/>
      <c r="E161" s="66"/>
      <c r="F161" s="67"/>
      <c r="G161" s="81" t="s">
        <v>371</v>
      </c>
      <c r="H161" s="37" t="s">
        <v>162</v>
      </c>
      <c r="I161" s="37" t="s">
        <v>97</v>
      </c>
      <c r="J161" s="37" t="s">
        <v>343</v>
      </c>
      <c r="K161" s="37"/>
      <c r="L161" s="38">
        <f>L162</f>
        <v>2492.6999999999998</v>
      </c>
    </row>
    <row r="162" spans="1:12">
      <c r="A162" s="73" t="s">
        <v>344</v>
      </c>
      <c r="B162" s="4"/>
      <c r="C162" s="4"/>
      <c r="D162" s="4"/>
      <c r="E162" s="4"/>
      <c r="F162" s="14"/>
      <c r="G162" s="79" t="s">
        <v>371</v>
      </c>
      <c r="H162" s="34" t="s">
        <v>162</v>
      </c>
      <c r="I162" s="34" t="s">
        <v>97</v>
      </c>
      <c r="J162" s="34" t="s">
        <v>343</v>
      </c>
      <c r="K162" s="34" t="s">
        <v>184</v>
      </c>
      <c r="L162" s="52">
        <f>1612.8+678.9+201</f>
        <v>2492.6999999999998</v>
      </c>
    </row>
    <row r="163" spans="1:12">
      <c r="A163" s="29"/>
      <c r="B163" s="4"/>
      <c r="C163" s="4"/>
      <c r="D163" s="4"/>
      <c r="E163" s="4"/>
      <c r="F163" s="14"/>
      <c r="G163" s="79"/>
      <c r="H163" s="42"/>
      <c r="I163" s="42"/>
      <c r="J163" s="42"/>
      <c r="K163" s="42"/>
      <c r="L163" s="83"/>
    </row>
    <row r="164" spans="1:12">
      <c r="A164" s="77" t="s">
        <v>380</v>
      </c>
      <c r="B164" s="4"/>
      <c r="C164" s="4"/>
      <c r="D164" s="4"/>
      <c r="E164" s="4"/>
      <c r="F164" s="14"/>
      <c r="G164" s="14"/>
      <c r="H164" s="30"/>
      <c r="I164" s="30"/>
      <c r="J164" s="30"/>
      <c r="K164" s="30"/>
      <c r="L164" s="31"/>
    </row>
    <row r="165" spans="1:12">
      <c r="A165" s="77" t="s">
        <v>87</v>
      </c>
      <c r="B165" s="4"/>
      <c r="C165" s="4"/>
      <c r="D165" s="4"/>
      <c r="E165" s="4"/>
      <c r="F165" s="14"/>
      <c r="G165" s="67" t="s">
        <v>381</v>
      </c>
      <c r="H165" s="37"/>
      <c r="I165" s="37"/>
      <c r="J165" s="37"/>
      <c r="K165" s="37"/>
      <c r="L165" s="38">
        <f>L166+L173</f>
        <v>17586.8</v>
      </c>
    </row>
    <row r="166" spans="1:12">
      <c r="A166" s="36" t="s">
        <v>11</v>
      </c>
      <c r="B166" s="66"/>
      <c r="C166" s="66"/>
      <c r="D166" s="66"/>
      <c r="E166" s="66"/>
      <c r="F166" s="67"/>
      <c r="G166" s="67" t="s">
        <v>381</v>
      </c>
      <c r="H166" s="37" t="s">
        <v>94</v>
      </c>
      <c r="I166" s="37"/>
      <c r="J166" s="37"/>
      <c r="K166" s="37"/>
      <c r="L166" s="38">
        <f>L168</f>
        <v>5440.5999999999995</v>
      </c>
    </row>
    <row r="167" spans="1:12">
      <c r="A167" s="36" t="s">
        <v>24</v>
      </c>
      <c r="B167" s="66"/>
      <c r="C167" s="66"/>
      <c r="D167" s="66"/>
      <c r="E167" s="66"/>
      <c r="F167" s="67"/>
      <c r="G167" s="67"/>
      <c r="H167" s="37"/>
      <c r="I167" s="37"/>
      <c r="J167" s="37"/>
      <c r="K167" s="37"/>
      <c r="L167" s="38"/>
    </row>
    <row r="168" spans="1:12">
      <c r="A168" s="36" t="s">
        <v>25</v>
      </c>
      <c r="B168" s="66"/>
      <c r="C168" s="66"/>
      <c r="D168" s="66"/>
      <c r="E168" s="66"/>
      <c r="F168" s="67"/>
      <c r="G168" s="67" t="s">
        <v>381</v>
      </c>
      <c r="H168" s="37" t="s">
        <v>94</v>
      </c>
      <c r="I168" s="37" t="s">
        <v>124</v>
      </c>
      <c r="J168" s="37"/>
      <c r="K168" s="37"/>
      <c r="L168" s="38">
        <f>L170</f>
        <v>5440.5999999999995</v>
      </c>
    </row>
    <row r="169" spans="1:12">
      <c r="A169" s="36" t="s">
        <v>98</v>
      </c>
      <c r="B169" s="66"/>
      <c r="C169" s="66"/>
      <c r="D169" s="66"/>
      <c r="E169" s="66"/>
      <c r="F169" s="67"/>
      <c r="G169" s="67"/>
      <c r="H169" s="37"/>
      <c r="I169" s="37"/>
      <c r="J169" s="37"/>
      <c r="K169" s="37"/>
      <c r="L169" s="38"/>
    </row>
    <row r="170" spans="1:12">
      <c r="A170" s="36" t="s">
        <v>99</v>
      </c>
      <c r="B170" s="66"/>
      <c r="C170" s="66"/>
      <c r="D170" s="66"/>
      <c r="E170" s="66"/>
      <c r="F170" s="67"/>
      <c r="G170" s="67" t="s">
        <v>381</v>
      </c>
      <c r="H170" s="37" t="s">
        <v>94</v>
      </c>
      <c r="I170" s="37" t="s">
        <v>124</v>
      </c>
      <c r="J170" s="37" t="s">
        <v>100</v>
      </c>
      <c r="K170" s="37"/>
      <c r="L170" s="38">
        <f>L171</f>
        <v>5440.5999999999995</v>
      </c>
    </row>
    <row r="171" spans="1:12">
      <c r="A171" s="36" t="s">
        <v>116</v>
      </c>
      <c r="B171" s="66"/>
      <c r="C171" s="66"/>
      <c r="D171" s="66"/>
      <c r="E171" s="66"/>
      <c r="F171" s="67"/>
      <c r="G171" s="67" t="s">
        <v>381</v>
      </c>
      <c r="H171" s="37" t="s">
        <v>94</v>
      </c>
      <c r="I171" s="37" t="s">
        <v>124</v>
      </c>
      <c r="J171" s="37" t="s">
        <v>117</v>
      </c>
      <c r="K171" s="37"/>
      <c r="L171" s="38">
        <f>L172</f>
        <v>5440.5999999999995</v>
      </c>
    </row>
    <row r="172" spans="1:12">
      <c r="A172" s="29" t="s">
        <v>103</v>
      </c>
      <c r="B172" s="32"/>
      <c r="C172" s="32"/>
      <c r="D172" s="32"/>
      <c r="E172" s="32"/>
      <c r="F172" s="33"/>
      <c r="G172" s="26" t="s">
        <v>381</v>
      </c>
      <c r="H172" s="34" t="s">
        <v>94</v>
      </c>
      <c r="I172" s="34" t="s">
        <v>124</v>
      </c>
      <c r="J172" s="34" t="s">
        <v>117</v>
      </c>
      <c r="K172" s="34" t="s">
        <v>104</v>
      </c>
      <c r="L172" s="28">
        <f>3221.7+484.1+1343.8+391</f>
        <v>5440.5999999999995</v>
      </c>
    </row>
    <row r="173" spans="1:12">
      <c r="A173" s="36" t="s">
        <v>345</v>
      </c>
      <c r="B173" s="66"/>
      <c r="C173" s="66"/>
      <c r="D173" s="66"/>
      <c r="E173" s="66"/>
      <c r="F173" s="67"/>
      <c r="G173" s="67" t="s">
        <v>381</v>
      </c>
      <c r="H173" s="84" t="s">
        <v>346</v>
      </c>
      <c r="I173" s="84"/>
      <c r="J173" s="84"/>
      <c r="K173" s="84"/>
      <c r="L173" s="38">
        <f>L174+L179</f>
        <v>12146.2</v>
      </c>
    </row>
    <row r="174" spans="1:12">
      <c r="A174" s="36" t="s">
        <v>382</v>
      </c>
      <c r="B174" s="66"/>
      <c r="C174" s="66"/>
      <c r="D174" s="66"/>
      <c r="E174" s="66"/>
      <c r="F174" s="67"/>
      <c r="G174" s="67" t="s">
        <v>381</v>
      </c>
      <c r="H174" s="84" t="s">
        <v>346</v>
      </c>
      <c r="I174" s="84" t="s">
        <v>94</v>
      </c>
      <c r="J174" s="84"/>
      <c r="K174" s="84"/>
      <c r="L174" s="38">
        <f>L177</f>
        <v>5620</v>
      </c>
    </row>
    <row r="175" spans="1:12">
      <c r="A175" s="36" t="s">
        <v>383</v>
      </c>
      <c r="B175" s="66"/>
      <c r="C175" s="66"/>
      <c r="D175" s="66"/>
      <c r="E175" s="66"/>
      <c r="F175" s="67"/>
      <c r="G175" s="67"/>
      <c r="H175" s="84"/>
      <c r="I175" s="84"/>
      <c r="J175" s="84"/>
      <c r="K175" s="84"/>
      <c r="L175" s="38"/>
    </row>
    <row r="176" spans="1:12">
      <c r="A176" s="36" t="s">
        <v>384</v>
      </c>
      <c r="B176" s="66"/>
      <c r="C176" s="66"/>
      <c r="D176" s="66"/>
      <c r="E176" s="66"/>
      <c r="F176" s="67"/>
      <c r="G176" s="67" t="s">
        <v>381</v>
      </c>
      <c r="H176" s="84" t="s">
        <v>346</v>
      </c>
      <c r="I176" s="84" t="s">
        <v>94</v>
      </c>
      <c r="J176" s="84" t="s">
        <v>349</v>
      </c>
      <c r="K176" s="84"/>
      <c r="L176" s="38">
        <f>L177</f>
        <v>5620</v>
      </c>
    </row>
    <row r="177" spans="1:12">
      <c r="A177" s="46" t="s">
        <v>382</v>
      </c>
      <c r="B177" s="66"/>
      <c r="C177" s="66"/>
      <c r="D177" s="66"/>
      <c r="E177" s="66"/>
      <c r="F177" s="67"/>
      <c r="G177" s="26" t="s">
        <v>381</v>
      </c>
      <c r="H177" s="86" t="s">
        <v>346</v>
      </c>
      <c r="I177" s="86" t="s">
        <v>94</v>
      </c>
      <c r="J177" s="86" t="s">
        <v>349</v>
      </c>
      <c r="K177" s="86" t="s">
        <v>351</v>
      </c>
      <c r="L177" s="35">
        <v>5620</v>
      </c>
    </row>
    <row r="178" spans="1:12">
      <c r="A178" s="11" t="s">
        <v>352</v>
      </c>
      <c r="B178" s="66"/>
      <c r="C178" s="66"/>
      <c r="D178" s="66"/>
      <c r="E178" s="66"/>
      <c r="F178" s="67"/>
      <c r="G178" s="26"/>
      <c r="H178" s="86"/>
      <c r="I178" s="86"/>
      <c r="J178" s="86"/>
      <c r="K178" s="86"/>
      <c r="L178" s="35"/>
    </row>
    <row r="179" spans="1:12">
      <c r="A179" s="11" t="s">
        <v>353</v>
      </c>
      <c r="B179" s="66"/>
      <c r="C179" s="66"/>
      <c r="D179" s="66"/>
      <c r="E179" s="66"/>
      <c r="F179" s="67"/>
      <c r="G179" s="67" t="s">
        <v>381</v>
      </c>
      <c r="H179" s="87" t="s">
        <v>346</v>
      </c>
      <c r="I179" s="87" t="s">
        <v>106</v>
      </c>
      <c r="J179" s="87"/>
      <c r="K179" s="86"/>
      <c r="L179" s="31">
        <f>L181</f>
        <v>6526.2</v>
      </c>
    </row>
    <row r="180" spans="1:12">
      <c r="A180" s="11" t="s">
        <v>354</v>
      </c>
      <c r="B180" s="66"/>
      <c r="C180" s="66"/>
      <c r="D180" s="66"/>
      <c r="E180" s="66"/>
      <c r="F180" s="67"/>
      <c r="G180" s="67"/>
      <c r="H180" s="87"/>
      <c r="I180" s="87"/>
      <c r="J180" s="87"/>
      <c r="K180" s="86"/>
      <c r="L180" s="35"/>
    </row>
    <row r="181" spans="1:12">
      <c r="A181" s="11" t="s">
        <v>355</v>
      </c>
      <c r="B181" s="66"/>
      <c r="C181" s="66"/>
      <c r="D181" s="66"/>
      <c r="E181" s="66"/>
      <c r="F181" s="67"/>
      <c r="G181" s="67" t="s">
        <v>381</v>
      </c>
      <c r="H181" s="87" t="s">
        <v>346</v>
      </c>
      <c r="I181" s="87" t="s">
        <v>106</v>
      </c>
      <c r="J181" s="87" t="s">
        <v>356</v>
      </c>
      <c r="K181" s="86"/>
      <c r="L181" s="31">
        <f>L182</f>
        <v>6526.2</v>
      </c>
    </row>
    <row r="182" spans="1:12">
      <c r="A182" s="46" t="s">
        <v>83</v>
      </c>
      <c r="B182" s="66"/>
      <c r="C182" s="66"/>
      <c r="D182" s="66"/>
      <c r="E182" s="66"/>
      <c r="F182" s="67"/>
      <c r="G182" s="26" t="s">
        <v>381</v>
      </c>
      <c r="H182" s="86" t="s">
        <v>346</v>
      </c>
      <c r="I182" s="86" t="s">
        <v>106</v>
      </c>
      <c r="J182" s="86" t="s">
        <v>356</v>
      </c>
      <c r="K182" s="86" t="s">
        <v>357</v>
      </c>
      <c r="L182" s="35">
        <f>1813.6+1405.2+1372.2+1975.2-400+120+40+200</f>
        <v>6526.2</v>
      </c>
    </row>
    <row r="183" spans="1:12">
      <c r="A183" s="11"/>
      <c r="B183" s="4"/>
      <c r="C183" s="4"/>
      <c r="D183" s="4"/>
      <c r="E183" s="4"/>
      <c r="F183" s="14"/>
      <c r="G183" s="26"/>
      <c r="H183" s="30"/>
      <c r="I183" s="30"/>
      <c r="J183" s="30"/>
      <c r="K183" s="30"/>
      <c r="L183" s="31"/>
    </row>
    <row r="184" spans="1:12">
      <c r="A184" s="11" t="s">
        <v>385</v>
      </c>
      <c r="B184" s="4"/>
      <c r="C184" s="4"/>
      <c r="D184" s="4"/>
      <c r="E184" s="4"/>
      <c r="F184" s="14"/>
      <c r="G184" s="67" t="s">
        <v>386</v>
      </c>
      <c r="H184" s="30"/>
      <c r="I184" s="30"/>
      <c r="J184" s="30"/>
      <c r="K184" s="30"/>
      <c r="L184" s="31">
        <f>L185</f>
        <v>1135.5999999999999</v>
      </c>
    </row>
    <row r="185" spans="1:12">
      <c r="A185" s="36" t="s">
        <v>11</v>
      </c>
      <c r="B185" s="4"/>
      <c r="C185" s="4"/>
      <c r="D185" s="4"/>
      <c r="E185" s="4"/>
      <c r="F185" s="14"/>
      <c r="G185" s="67" t="s">
        <v>386</v>
      </c>
      <c r="H185" s="30" t="s">
        <v>387</v>
      </c>
      <c r="I185" s="30"/>
      <c r="J185" s="30"/>
      <c r="K185" s="30"/>
      <c r="L185" s="31">
        <f>L187</f>
        <v>1135.5999999999999</v>
      </c>
    </row>
    <row r="186" spans="1:12">
      <c r="A186" s="36" t="s">
        <v>105</v>
      </c>
      <c r="B186" s="66"/>
      <c r="C186" s="66"/>
      <c r="D186" s="66"/>
      <c r="E186" s="66"/>
      <c r="F186" s="67"/>
      <c r="G186" s="37"/>
      <c r="H186" s="37"/>
      <c r="I186" s="37"/>
      <c r="J186" s="37"/>
      <c r="K186" s="38"/>
      <c r="L186" s="38"/>
    </row>
    <row r="187" spans="1:12">
      <c r="A187" s="36" t="s">
        <v>96</v>
      </c>
      <c r="B187" s="66"/>
      <c r="C187" s="66"/>
      <c r="D187" s="66"/>
      <c r="E187" s="66"/>
      <c r="F187" s="67"/>
      <c r="G187" s="67" t="s">
        <v>386</v>
      </c>
      <c r="H187" s="37" t="s">
        <v>94</v>
      </c>
      <c r="I187" s="37" t="s">
        <v>106</v>
      </c>
      <c r="J187" s="37"/>
      <c r="K187" s="37"/>
      <c r="L187" s="38">
        <f>L189</f>
        <v>1135.5999999999999</v>
      </c>
    </row>
    <row r="188" spans="1:12">
      <c r="A188" s="36" t="s">
        <v>98</v>
      </c>
      <c r="B188" s="66"/>
      <c r="C188" s="66"/>
      <c r="D188" s="66"/>
      <c r="E188" s="66"/>
      <c r="F188" s="67"/>
      <c r="G188" s="37"/>
      <c r="H188" s="37"/>
      <c r="I188" s="37"/>
      <c r="J188" s="37"/>
      <c r="K188" s="37"/>
      <c r="L188" s="38"/>
    </row>
    <row r="189" spans="1:12">
      <c r="A189" s="36" t="s">
        <v>388</v>
      </c>
      <c r="B189" s="66"/>
      <c r="C189" s="66"/>
      <c r="D189" s="66"/>
      <c r="E189" s="66"/>
      <c r="F189" s="67"/>
      <c r="G189" s="67" t="s">
        <v>386</v>
      </c>
      <c r="H189" s="37" t="s">
        <v>94</v>
      </c>
      <c r="I189" s="37" t="s">
        <v>106</v>
      </c>
      <c r="J189" s="37" t="s">
        <v>100</v>
      </c>
      <c r="K189" s="37"/>
      <c r="L189" s="38">
        <f>L191</f>
        <v>1135.5999999999999</v>
      </c>
    </row>
    <row r="190" spans="1:12">
      <c r="A190" s="36" t="s">
        <v>107</v>
      </c>
      <c r="B190" s="66"/>
      <c r="C190" s="66"/>
      <c r="D190" s="66"/>
      <c r="E190" s="66"/>
      <c r="F190" s="67"/>
      <c r="G190" s="37"/>
      <c r="H190" s="37"/>
      <c r="I190" s="37"/>
      <c r="J190" s="37"/>
      <c r="K190" s="38"/>
      <c r="L190" s="38"/>
    </row>
    <row r="191" spans="1:12">
      <c r="A191" s="36" t="s">
        <v>14</v>
      </c>
      <c r="B191" s="66"/>
      <c r="C191" s="66"/>
      <c r="D191" s="66"/>
      <c r="E191" s="66"/>
      <c r="F191" s="67"/>
      <c r="G191" s="67" t="s">
        <v>386</v>
      </c>
      <c r="H191" s="37" t="s">
        <v>94</v>
      </c>
      <c r="I191" s="37" t="s">
        <v>106</v>
      </c>
      <c r="J191" s="37" t="s">
        <v>108</v>
      </c>
      <c r="K191" s="37"/>
      <c r="L191" s="38">
        <f>L192</f>
        <v>1135.5999999999999</v>
      </c>
    </row>
    <row r="192" spans="1:12">
      <c r="A192" s="29" t="s">
        <v>103</v>
      </c>
      <c r="B192" s="25"/>
      <c r="C192" s="25"/>
      <c r="D192" s="25"/>
      <c r="E192" s="25"/>
      <c r="F192" s="26"/>
      <c r="G192" s="99" t="s">
        <v>386</v>
      </c>
      <c r="H192" s="27" t="s">
        <v>94</v>
      </c>
      <c r="I192" s="27" t="s">
        <v>106</v>
      </c>
      <c r="J192" s="27" t="s">
        <v>108</v>
      </c>
      <c r="K192" s="34" t="s">
        <v>104</v>
      </c>
      <c r="L192" s="28">
        <f>856.7+94.4-13.5+198</f>
        <v>1135.5999999999999</v>
      </c>
    </row>
    <row r="193" spans="1:12">
      <c r="A193" s="29"/>
      <c r="B193" s="32"/>
      <c r="C193" s="32"/>
      <c r="D193" s="32"/>
      <c r="E193" s="32"/>
      <c r="F193" s="33"/>
      <c r="G193" s="33"/>
      <c r="H193" s="34"/>
      <c r="I193" s="34"/>
      <c r="J193" s="34"/>
      <c r="K193" s="34"/>
      <c r="L193" s="35"/>
    </row>
    <row r="194" spans="1:12">
      <c r="A194" s="11" t="s">
        <v>389</v>
      </c>
      <c r="B194" s="25"/>
      <c r="C194" s="25"/>
      <c r="D194" s="25"/>
      <c r="E194" s="25"/>
      <c r="F194" s="26"/>
      <c r="G194" s="84" t="s">
        <v>390</v>
      </c>
      <c r="H194" s="37"/>
      <c r="I194" s="37"/>
      <c r="J194" s="37"/>
      <c r="K194" s="30"/>
      <c r="L194" s="38">
        <f>L195</f>
        <v>2443</v>
      </c>
    </row>
    <row r="195" spans="1:12">
      <c r="A195" s="36" t="s">
        <v>11</v>
      </c>
      <c r="B195" s="25"/>
      <c r="C195" s="25"/>
      <c r="D195" s="25"/>
      <c r="E195" s="25"/>
      <c r="F195" s="26"/>
      <c r="G195" s="84" t="s">
        <v>390</v>
      </c>
      <c r="H195" s="37" t="s">
        <v>94</v>
      </c>
      <c r="I195" s="37"/>
      <c r="J195" s="37"/>
      <c r="K195" s="30"/>
      <c r="L195" s="38">
        <f>L197</f>
        <v>2443</v>
      </c>
    </row>
    <row r="196" spans="1:12">
      <c r="A196" s="36" t="s">
        <v>391</v>
      </c>
      <c r="B196" s="66"/>
      <c r="C196" s="66"/>
      <c r="D196" s="66"/>
      <c r="E196" s="66"/>
      <c r="F196" s="67"/>
      <c r="G196" s="67"/>
      <c r="H196" s="37"/>
      <c r="I196" s="37"/>
      <c r="J196" s="37"/>
      <c r="K196" s="37"/>
      <c r="L196" s="38"/>
    </row>
    <row r="197" spans="1:12">
      <c r="A197" s="36" t="s">
        <v>392</v>
      </c>
      <c r="B197" s="66"/>
      <c r="C197" s="66"/>
      <c r="D197" s="66"/>
      <c r="E197" s="66"/>
      <c r="F197" s="67"/>
      <c r="G197" s="67" t="s">
        <v>390</v>
      </c>
      <c r="H197" s="37" t="s">
        <v>94</v>
      </c>
      <c r="I197" s="37" t="s">
        <v>124</v>
      </c>
      <c r="J197" s="37"/>
      <c r="K197" s="37"/>
      <c r="L197" s="38">
        <f>L199+L203</f>
        <v>2443</v>
      </c>
    </row>
    <row r="198" spans="1:12">
      <c r="A198" s="36" t="s">
        <v>98</v>
      </c>
      <c r="B198" s="66"/>
      <c r="C198" s="66"/>
      <c r="D198" s="66"/>
      <c r="E198" s="66"/>
      <c r="F198" s="67"/>
      <c r="G198" s="67"/>
      <c r="H198" s="37"/>
      <c r="I198" s="37"/>
      <c r="J198" s="37"/>
      <c r="K198" s="37"/>
      <c r="L198" s="38"/>
    </row>
    <row r="199" spans="1:12">
      <c r="A199" s="36" t="s">
        <v>99</v>
      </c>
      <c r="B199" s="66"/>
      <c r="C199" s="66"/>
      <c r="D199" s="66"/>
      <c r="E199" s="66"/>
      <c r="F199" s="67"/>
      <c r="G199" s="67" t="s">
        <v>390</v>
      </c>
      <c r="H199" s="37" t="s">
        <v>94</v>
      </c>
      <c r="I199" s="37" t="s">
        <v>124</v>
      </c>
      <c r="J199" s="37" t="s">
        <v>100</v>
      </c>
      <c r="K199" s="37"/>
      <c r="L199" s="38">
        <f>L201</f>
        <v>1101.7</v>
      </c>
    </row>
    <row r="200" spans="1:12">
      <c r="A200" s="36" t="s">
        <v>393</v>
      </c>
      <c r="B200" s="66"/>
      <c r="C200" s="66"/>
      <c r="D200" s="66"/>
      <c r="E200" s="66"/>
      <c r="F200" s="67"/>
      <c r="G200" s="67"/>
      <c r="H200" s="37"/>
      <c r="I200" s="37"/>
      <c r="J200" s="37"/>
      <c r="K200" s="37"/>
      <c r="L200" s="38"/>
    </row>
    <row r="201" spans="1:12">
      <c r="A201" s="36" t="s">
        <v>14</v>
      </c>
      <c r="B201" s="66"/>
      <c r="C201" s="66"/>
      <c r="D201" s="66"/>
      <c r="E201" s="66"/>
      <c r="F201" s="67"/>
      <c r="G201" s="67" t="s">
        <v>390</v>
      </c>
      <c r="H201" s="37" t="s">
        <v>94</v>
      </c>
      <c r="I201" s="37" t="s">
        <v>124</v>
      </c>
      <c r="J201" s="37" t="s">
        <v>127</v>
      </c>
      <c r="K201" s="37"/>
      <c r="L201" s="38">
        <f>L202</f>
        <v>1101.7</v>
      </c>
    </row>
    <row r="202" spans="1:12">
      <c r="A202" s="29" t="s">
        <v>103</v>
      </c>
      <c r="B202" s="32"/>
      <c r="C202" s="32"/>
      <c r="D202" s="32"/>
      <c r="E202" s="32"/>
      <c r="F202" s="33"/>
      <c r="G202" s="33" t="s">
        <v>390</v>
      </c>
      <c r="H202" s="34" t="s">
        <v>94</v>
      </c>
      <c r="I202" s="34" t="s">
        <v>124</v>
      </c>
      <c r="J202" s="34" t="s">
        <v>127</v>
      </c>
      <c r="K202" s="34" t="s">
        <v>104</v>
      </c>
      <c r="L202" s="35">
        <f>554.6+104.2+283.1+191-31.2</f>
        <v>1101.7</v>
      </c>
    </row>
    <row r="203" spans="1:12">
      <c r="A203" s="36" t="s">
        <v>116</v>
      </c>
      <c r="B203" s="66"/>
      <c r="C203" s="66"/>
      <c r="D203" s="66"/>
      <c r="E203" s="66"/>
      <c r="F203" s="67"/>
      <c r="G203" s="67" t="s">
        <v>390</v>
      </c>
      <c r="H203" s="37" t="s">
        <v>94</v>
      </c>
      <c r="I203" s="37" t="s">
        <v>124</v>
      </c>
      <c r="J203" s="37" t="s">
        <v>117</v>
      </c>
      <c r="K203" s="37"/>
      <c r="L203" s="69">
        <f>L204</f>
        <v>1341.3</v>
      </c>
    </row>
    <row r="204" spans="1:12">
      <c r="A204" s="29" t="s">
        <v>103</v>
      </c>
      <c r="B204" s="32"/>
      <c r="C204" s="32"/>
      <c r="D204" s="32"/>
      <c r="E204" s="32"/>
      <c r="F204" s="33"/>
      <c r="G204" s="26" t="s">
        <v>390</v>
      </c>
      <c r="H204" s="34" t="s">
        <v>94</v>
      </c>
      <c r="I204" s="34" t="s">
        <v>124</v>
      </c>
      <c r="J204" s="34" t="s">
        <v>117</v>
      </c>
      <c r="K204" s="34" t="s">
        <v>104</v>
      </c>
      <c r="L204" s="35">
        <f>879.9+52+364.7+13.5+31.2</f>
        <v>1341.3</v>
      </c>
    </row>
    <row r="205" spans="1:12">
      <c r="A205" s="11"/>
      <c r="B205" s="4"/>
      <c r="C205" s="4"/>
      <c r="D205" s="4"/>
      <c r="E205" s="4"/>
      <c r="F205" s="14"/>
      <c r="G205" s="26"/>
      <c r="H205" s="30"/>
      <c r="I205" s="30"/>
      <c r="J205" s="30"/>
      <c r="K205" s="30"/>
      <c r="L205" s="31"/>
    </row>
    <row r="206" spans="1:12">
      <c r="A206" s="36" t="s">
        <v>394</v>
      </c>
      <c r="B206" s="4"/>
      <c r="C206" s="4"/>
      <c r="D206" s="4"/>
      <c r="E206" s="4"/>
      <c r="F206" s="14"/>
      <c r="G206" s="67" t="s">
        <v>395</v>
      </c>
      <c r="H206" s="37"/>
      <c r="I206" s="37"/>
      <c r="J206" s="37"/>
      <c r="K206" s="37"/>
      <c r="L206" s="100">
        <f>L207+L292</f>
        <v>252910.80000000002</v>
      </c>
    </row>
    <row r="207" spans="1:12">
      <c r="A207" s="36" t="s">
        <v>43</v>
      </c>
      <c r="B207" s="66"/>
      <c r="C207" s="66"/>
      <c r="D207" s="66"/>
      <c r="E207" s="66"/>
      <c r="F207" s="67"/>
      <c r="G207" s="67" t="s">
        <v>395</v>
      </c>
      <c r="H207" s="37" t="s">
        <v>177</v>
      </c>
      <c r="I207" s="37"/>
      <c r="J207" s="37"/>
      <c r="K207" s="37"/>
      <c r="L207" s="100">
        <f>L208+L221+L270+L277</f>
        <v>249024.6</v>
      </c>
    </row>
    <row r="208" spans="1:12">
      <c r="A208" s="36" t="s">
        <v>178</v>
      </c>
      <c r="B208" s="66"/>
      <c r="C208" s="66"/>
      <c r="D208" s="66"/>
      <c r="E208" s="66"/>
      <c r="F208" s="67"/>
      <c r="G208" s="67" t="s">
        <v>395</v>
      </c>
      <c r="H208" s="37" t="s">
        <v>177</v>
      </c>
      <c r="I208" s="37" t="s">
        <v>94</v>
      </c>
      <c r="J208" s="37"/>
      <c r="K208" s="37"/>
      <c r="L208" s="100">
        <f>L209+L216+L219+L212</f>
        <v>28682.400000000001</v>
      </c>
    </row>
    <row r="209" spans="1:12">
      <c r="A209" s="36" t="s">
        <v>179</v>
      </c>
      <c r="B209" s="66"/>
      <c r="C209" s="66"/>
      <c r="D209" s="66"/>
      <c r="E209" s="66"/>
      <c r="F209" s="67"/>
      <c r="G209" s="67" t="s">
        <v>395</v>
      </c>
      <c r="H209" s="37" t="s">
        <v>177</v>
      </c>
      <c r="I209" s="37" t="s">
        <v>94</v>
      </c>
      <c r="J209" s="37" t="s">
        <v>180</v>
      </c>
      <c r="K209" s="37"/>
      <c r="L209" s="100">
        <f>L210</f>
        <v>20262.2</v>
      </c>
    </row>
    <row r="210" spans="1:12">
      <c r="A210" s="36" t="s">
        <v>181</v>
      </c>
      <c r="B210" s="66"/>
      <c r="C210" s="66"/>
      <c r="D210" s="66"/>
      <c r="E210" s="66"/>
      <c r="F210" s="67"/>
      <c r="G210" s="67" t="s">
        <v>395</v>
      </c>
      <c r="H210" s="37" t="s">
        <v>177</v>
      </c>
      <c r="I210" s="37" t="s">
        <v>94</v>
      </c>
      <c r="J210" s="37" t="s">
        <v>182</v>
      </c>
      <c r="K210" s="37"/>
      <c r="L210" s="100">
        <f>L211</f>
        <v>20262.2</v>
      </c>
    </row>
    <row r="211" spans="1:12">
      <c r="A211" s="73" t="s">
        <v>344</v>
      </c>
      <c r="B211" s="25"/>
      <c r="C211" s="25"/>
      <c r="D211" s="25"/>
      <c r="E211" s="25"/>
      <c r="F211" s="26"/>
      <c r="G211" s="26" t="s">
        <v>395</v>
      </c>
      <c r="H211" s="27" t="s">
        <v>177</v>
      </c>
      <c r="I211" s="27" t="s">
        <v>94</v>
      </c>
      <c r="J211" s="27" t="s">
        <v>182</v>
      </c>
      <c r="K211" s="71" t="s">
        <v>184</v>
      </c>
      <c r="L211" s="28">
        <f>15442.2+2375.6-171+3915.4-1300</f>
        <v>20262.2</v>
      </c>
    </row>
    <row r="212" spans="1:12">
      <c r="A212" s="36" t="s">
        <v>185</v>
      </c>
      <c r="B212" s="25"/>
      <c r="C212" s="25"/>
      <c r="D212" s="25"/>
      <c r="E212" s="25"/>
      <c r="F212" s="26"/>
      <c r="G212" s="67" t="s">
        <v>395</v>
      </c>
      <c r="H212" s="37" t="s">
        <v>177</v>
      </c>
      <c r="I212" s="37" t="s">
        <v>94</v>
      </c>
      <c r="J212" s="37" t="s">
        <v>182</v>
      </c>
      <c r="K212" s="37"/>
      <c r="L212" s="100">
        <f>L213</f>
        <v>264.2</v>
      </c>
    </row>
    <row r="213" spans="1:12">
      <c r="A213" s="73" t="s">
        <v>183</v>
      </c>
      <c r="B213" s="25"/>
      <c r="C213" s="25"/>
      <c r="D213" s="25"/>
      <c r="E213" s="25"/>
      <c r="F213" s="26"/>
      <c r="G213" s="26" t="s">
        <v>395</v>
      </c>
      <c r="H213" s="27" t="s">
        <v>177</v>
      </c>
      <c r="I213" s="27" t="s">
        <v>94</v>
      </c>
      <c r="J213" s="27" t="s">
        <v>182</v>
      </c>
      <c r="K213" s="71" t="s">
        <v>184</v>
      </c>
      <c r="L213" s="28">
        <f>270+10-15.8</f>
        <v>264.2</v>
      </c>
    </row>
    <row r="214" spans="1:12">
      <c r="A214" s="36" t="s">
        <v>396</v>
      </c>
      <c r="B214" s="25"/>
      <c r="C214" s="25"/>
      <c r="D214" s="25"/>
      <c r="E214" s="25"/>
      <c r="F214" s="26"/>
      <c r="G214" s="26"/>
      <c r="H214" s="27"/>
      <c r="I214" s="27"/>
      <c r="J214" s="27"/>
      <c r="K214" s="71"/>
      <c r="L214" s="28"/>
    </row>
    <row r="215" spans="1:12">
      <c r="A215" s="36" t="s">
        <v>197</v>
      </c>
      <c r="B215" s="25"/>
      <c r="C215" s="25"/>
      <c r="D215" s="25"/>
      <c r="E215" s="25"/>
      <c r="F215" s="26"/>
      <c r="G215" s="26"/>
      <c r="H215" s="27"/>
      <c r="I215" s="27"/>
      <c r="J215" s="27"/>
      <c r="K215" s="71"/>
      <c r="L215" s="28"/>
    </row>
    <row r="216" spans="1:12">
      <c r="A216" s="36" t="s">
        <v>198</v>
      </c>
      <c r="B216" s="25"/>
      <c r="C216" s="25"/>
      <c r="D216" s="25"/>
      <c r="E216" s="25"/>
      <c r="F216" s="26"/>
      <c r="G216" s="67" t="s">
        <v>395</v>
      </c>
      <c r="H216" s="37" t="s">
        <v>177</v>
      </c>
      <c r="I216" s="37" t="s">
        <v>94</v>
      </c>
      <c r="J216" s="37" t="s">
        <v>199</v>
      </c>
      <c r="K216" s="37"/>
      <c r="L216" s="38">
        <f>L217</f>
        <v>7985</v>
      </c>
    </row>
    <row r="217" spans="1:12">
      <c r="A217" s="73" t="s">
        <v>183</v>
      </c>
      <c r="B217" s="25"/>
      <c r="C217" s="25"/>
      <c r="D217" s="25"/>
      <c r="E217" s="25"/>
      <c r="F217" s="26"/>
      <c r="G217" s="101" t="s">
        <v>395</v>
      </c>
      <c r="H217" s="71" t="s">
        <v>177</v>
      </c>
      <c r="I217" s="71" t="s">
        <v>94</v>
      </c>
      <c r="J217" s="71" t="s">
        <v>199</v>
      </c>
      <c r="K217" s="71" t="s">
        <v>184</v>
      </c>
      <c r="L217" s="28">
        <f>2000+7000-1015</f>
        <v>7985</v>
      </c>
    </row>
    <row r="218" spans="1:12">
      <c r="A218" s="74" t="s">
        <v>397</v>
      </c>
      <c r="B218" s="25"/>
      <c r="C218" s="25"/>
      <c r="D218" s="25"/>
      <c r="E218" s="25"/>
      <c r="F218" s="26"/>
      <c r="G218" s="101"/>
      <c r="H218" s="71"/>
      <c r="I218" s="71"/>
      <c r="J218" s="71"/>
      <c r="K218" s="71"/>
      <c r="L218" s="28"/>
    </row>
    <row r="219" spans="1:12">
      <c r="A219" s="74" t="s">
        <v>398</v>
      </c>
      <c r="B219" s="25"/>
      <c r="C219" s="25"/>
      <c r="D219" s="25"/>
      <c r="E219" s="25"/>
      <c r="F219" s="26"/>
      <c r="G219" s="102" t="s">
        <v>395</v>
      </c>
      <c r="H219" s="72" t="s">
        <v>202</v>
      </c>
      <c r="I219" s="72" t="s">
        <v>94</v>
      </c>
      <c r="J219" s="72" t="s">
        <v>203</v>
      </c>
      <c r="K219" s="72"/>
      <c r="L219" s="38">
        <f>L220</f>
        <v>171</v>
      </c>
    </row>
    <row r="220" spans="1:12">
      <c r="A220" s="73" t="s">
        <v>183</v>
      </c>
      <c r="B220" s="25"/>
      <c r="C220" s="25"/>
      <c r="D220" s="25"/>
      <c r="E220" s="25"/>
      <c r="F220" s="26"/>
      <c r="G220" s="101" t="s">
        <v>395</v>
      </c>
      <c r="H220" s="71" t="s">
        <v>177</v>
      </c>
      <c r="I220" s="71" t="s">
        <v>94</v>
      </c>
      <c r="J220" s="71" t="s">
        <v>203</v>
      </c>
      <c r="K220" s="71" t="s">
        <v>184</v>
      </c>
      <c r="L220" s="28">
        <v>171</v>
      </c>
    </row>
    <row r="221" spans="1:12">
      <c r="A221" s="36" t="s">
        <v>47</v>
      </c>
      <c r="B221" s="66"/>
      <c r="C221" s="66"/>
      <c r="D221" s="66"/>
      <c r="E221" s="66"/>
      <c r="F221" s="67"/>
      <c r="G221" s="67" t="s">
        <v>395</v>
      </c>
      <c r="H221" s="37" t="s">
        <v>177</v>
      </c>
      <c r="I221" s="37" t="s">
        <v>97</v>
      </c>
      <c r="J221" s="37"/>
      <c r="K221" s="37"/>
      <c r="L221" s="100">
        <f>L223+L248+L257+L232+L235+L237+L238+L241+L244+L229+L262+L265+L246+L268</f>
        <v>207766.39999999999</v>
      </c>
    </row>
    <row r="222" spans="1:12">
      <c r="A222" s="36" t="s">
        <v>204</v>
      </c>
      <c r="B222" s="66"/>
      <c r="C222" s="66"/>
      <c r="D222" s="66"/>
      <c r="E222" s="66"/>
      <c r="F222" s="67"/>
      <c r="G222" s="67"/>
      <c r="H222" s="37"/>
      <c r="I222" s="37"/>
      <c r="J222" s="37"/>
      <c r="K222" s="37"/>
      <c r="L222" s="100"/>
    </row>
    <row r="223" spans="1:12">
      <c r="A223" s="36" t="s">
        <v>205</v>
      </c>
      <c r="B223" s="66"/>
      <c r="C223" s="66"/>
      <c r="D223" s="66"/>
      <c r="E223" s="66"/>
      <c r="F223" s="67"/>
      <c r="G223" s="67" t="s">
        <v>395</v>
      </c>
      <c r="H223" s="37" t="s">
        <v>177</v>
      </c>
      <c r="I223" s="37" t="s">
        <v>97</v>
      </c>
      <c r="J223" s="37" t="s">
        <v>206</v>
      </c>
      <c r="K223" s="37"/>
      <c r="L223" s="100">
        <f>L224+L226</f>
        <v>19487.3</v>
      </c>
    </row>
    <row r="224" spans="1:12">
      <c r="A224" s="36" t="s">
        <v>181</v>
      </c>
      <c r="B224" s="66"/>
      <c r="C224" s="66"/>
      <c r="D224" s="66"/>
      <c r="E224" s="66"/>
      <c r="F224" s="67"/>
      <c r="G224" s="67" t="s">
        <v>395</v>
      </c>
      <c r="H224" s="37" t="s">
        <v>177</v>
      </c>
      <c r="I224" s="37" t="s">
        <v>97</v>
      </c>
      <c r="J224" s="37" t="s">
        <v>207</v>
      </c>
      <c r="K224" s="37"/>
      <c r="L224" s="100">
        <f>L225</f>
        <v>18503.099999999999</v>
      </c>
    </row>
    <row r="225" spans="1:12">
      <c r="A225" s="73" t="s">
        <v>344</v>
      </c>
      <c r="B225" s="4"/>
      <c r="C225" s="4"/>
      <c r="D225" s="43"/>
      <c r="E225" s="43"/>
      <c r="F225" s="41"/>
      <c r="G225" s="26" t="s">
        <v>395</v>
      </c>
      <c r="H225" s="42" t="s">
        <v>177</v>
      </c>
      <c r="I225" s="42" t="s">
        <v>97</v>
      </c>
      <c r="J225" s="42" t="s">
        <v>207</v>
      </c>
      <c r="K225" s="42" t="s">
        <v>184</v>
      </c>
      <c r="L225" s="35">
        <f>16880.1-855-544.8-600-200-53.9-1007-304-200+2487.9-100-70-102+328+52.8+251+40+1300+1200</f>
        <v>18503.099999999999</v>
      </c>
    </row>
    <row r="226" spans="1:12">
      <c r="A226" s="36" t="s">
        <v>185</v>
      </c>
      <c r="B226" s="4"/>
      <c r="C226" s="4"/>
      <c r="D226" s="43"/>
      <c r="E226" s="43"/>
      <c r="F226" s="41"/>
      <c r="G226" s="67" t="s">
        <v>395</v>
      </c>
      <c r="H226" s="37" t="s">
        <v>177</v>
      </c>
      <c r="I226" s="37" t="s">
        <v>97</v>
      </c>
      <c r="J226" s="37" t="s">
        <v>207</v>
      </c>
      <c r="K226" s="37"/>
      <c r="L226" s="100">
        <f>L227</f>
        <v>984.2</v>
      </c>
    </row>
    <row r="227" spans="1:12">
      <c r="A227" s="73" t="s">
        <v>183</v>
      </c>
      <c r="B227" s="4"/>
      <c r="C227" s="4"/>
      <c r="D227" s="43"/>
      <c r="E227" s="43"/>
      <c r="F227" s="41"/>
      <c r="G227" s="26" t="s">
        <v>395</v>
      </c>
      <c r="H227" s="42" t="s">
        <v>177</v>
      </c>
      <c r="I227" s="42" t="s">
        <v>97</v>
      </c>
      <c r="J227" s="42" t="s">
        <v>207</v>
      </c>
      <c r="K227" s="42" t="s">
        <v>184</v>
      </c>
      <c r="L227" s="35">
        <f>930.8+303.6-250-0.2</f>
        <v>984.2</v>
      </c>
    </row>
    <row r="228" spans="1:12">
      <c r="A228" s="11" t="s">
        <v>213</v>
      </c>
      <c r="B228" s="4"/>
      <c r="C228" s="4"/>
      <c r="D228" s="43"/>
      <c r="E228" s="43"/>
      <c r="F228" s="41"/>
      <c r="G228" s="26"/>
      <c r="H228" s="42"/>
      <c r="I228" s="42"/>
      <c r="J228" s="42"/>
      <c r="K228" s="42"/>
      <c r="L228" s="35"/>
    </row>
    <row r="229" spans="1:12">
      <c r="A229" s="11" t="s">
        <v>214</v>
      </c>
      <c r="B229" s="4"/>
      <c r="C229" s="4"/>
      <c r="D229" s="43"/>
      <c r="E229" s="43"/>
      <c r="F229" s="41"/>
      <c r="G229" s="67" t="s">
        <v>371</v>
      </c>
      <c r="H229" s="22" t="s">
        <v>177</v>
      </c>
      <c r="I229" s="22" t="s">
        <v>97</v>
      </c>
      <c r="J229" s="22" t="s">
        <v>215</v>
      </c>
      <c r="K229" s="22"/>
      <c r="L229" s="31">
        <f>L230</f>
        <v>3200</v>
      </c>
    </row>
    <row r="230" spans="1:12">
      <c r="A230" s="29" t="s">
        <v>183</v>
      </c>
      <c r="B230" s="4"/>
      <c r="C230" s="4"/>
      <c r="D230" s="43"/>
      <c r="E230" s="43"/>
      <c r="F230" s="41"/>
      <c r="G230" s="26" t="s">
        <v>371</v>
      </c>
      <c r="H230" s="42" t="s">
        <v>177</v>
      </c>
      <c r="I230" s="42" t="s">
        <v>97</v>
      </c>
      <c r="J230" s="42" t="s">
        <v>215</v>
      </c>
      <c r="K230" s="42" t="s">
        <v>184</v>
      </c>
      <c r="L230" s="35">
        <v>3200</v>
      </c>
    </row>
    <row r="231" spans="1:12">
      <c r="A231" s="36" t="s">
        <v>204</v>
      </c>
      <c r="B231" s="66"/>
      <c r="C231" s="66"/>
      <c r="D231" s="66"/>
      <c r="E231" s="66"/>
      <c r="F231" s="67"/>
      <c r="G231" s="67"/>
      <c r="H231" s="37"/>
      <c r="I231" s="37"/>
      <c r="J231" s="37"/>
      <c r="K231" s="37"/>
      <c r="L231" s="100"/>
    </row>
    <row r="232" spans="1:12">
      <c r="A232" s="36" t="s">
        <v>205</v>
      </c>
      <c r="B232" s="66"/>
      <c r="C232" s="66"/>
      <c r="D232" s="66"/>
      <c r="E232" s="66"/>
      <c r="F232" s="67"/>
      <c r="G232" s="67" t="s">
        <v>395</v>
      </c>
      <c r="H232" s="37" t="s">
        <v>177</v>
      </c>
      <c r="I232" s="37" t="s">
        <v>97</v>
      </c>
      <c r="J232" s="37" t="s">
        <v>216</v>
      </c>
      <c r="K232" s="37"/>
      <c r="L232" s="100">
        <f>L233</f>
        <v>159274</v>
      </c>
    </row>
    <row r="233" spans="1:12">
      <c r="A233" s="36" t="s">
        <v>217</v>
      </c>
      <c r="B233" s="66"/>
      <c r="C233" s="66"/>
      <c r="D233" s="66"/>
      <c r="E233" s="66"/>
      <c r="F233" s="67"/>
      <c r="G233" s="67" t="s">
        <v>395</v>
      </c>
      <c r="H233" s="37" t="s">
        <v>177</v>
      </c>
      <c r="I233" s="37" t="s">
        <v>97</v>
      </c>
      <c r="J233" s="37" t="s">
        <v>216</v>
      </c>
      <c r="K233" s="37"/>
      <c r="L233" s="100">
        <f>L234</f>
        <v>159274</v>
      </c>
    </row>
    <row r="234" spans="1:12">
      <c r="A234" s="73" t="s">
        <v>344</v>
      </c>
      <c r="B234" s="4"/>
      <c r="C234" s="4"/>
      <c r="D234" s="43"/>
      <c r="E234" s="43"/>
      <c r="F234" s="41"/>
      <c r="G234" s="26" t="s">
        <v>395</v>
      </c>
      <c r="H234" s="42" t="s">
        <v>177</v>
      </c>
      <c r="I234" s="42" t="s">
        <v>97</v>
      </c>
      <c r="J234" s="42" t="s">
        <v>216</v>
      </c>
      <c r="K234" s="42" t="s">
        <v>184</v>
      </c>
      <c r="L234" s="103">
        <f>133165.7+26108.3</f>
        <v>159274</v>
      </c>
    </row>
    <row r="235" spans="1:12">
      <c r="A235" s="74" t="s">
        <v>399</v>
      </c>
      <c r="B235" s="4"/>
      <c r="C235" s="4"/>
      <c r="D235" s="3"/>
      <c r="E235" s="3"/>
      <c r="F235" s="21"/>
      <c r="G235" s="67" t="s">
        <v>395</v>
      </c>
      <c r="H235" s="22" t="s">
        <v>177</v>
      </c>
      <c r="I235" s="22" t="s">
        <v>97</v>
      </c>
      <c r="J235" s="22" t="s">
        <v>219</v>
      </c>
      <c r="K235" s="22"/>
      <c r="L235" s="31">
        <f>L236</f>
        <v>425</v>
      </c>
    </row>
    <row r="236" spans="1:12">
      <c r="A236" s="73" t="s">
        <v>344</v>
      </c>
      <c r="B236" s="4"/>
      <c r="C236" s="4"/>
      <c r="D236" s="43"/>
      <c r="E236" s="43"/>
      <c r="F236" s="41"/>
      <c r="G236" s="26" t="s">
        <v>395</v>
      </c>
      <c r="H236" s="42" t="s">
        <v>177</v>
      </c>
      <c r="I236" s="42" t="s">
        <v>97</v>
      </c>
      <c r="J236" s="42" t="s">
        <v>219</v>
      </c>
      <c r="K236" s="42" t="s">
        <v>184</v>
      </c>
      <c r="L236" s="35">
        <f>855-430</f>
        <v>425</v>
      </c>
    </row>
    <row r="237" spans="1:12">
      <c r="A237" s="74" t="s">
        <v>220</v>
      </c>
      <c r="B237" s="4"/>
      <c r="C237" s="4"/>
      <c r="D237" s="43"/>
      <c r="E237" s="43"/>
      <c r="F237" s="41"/>
      <c r="G237" s="67"/>
      <c r="H237" s="22"/>
      <c r="I237" s="22"/>
      <c r="J237" s="22"/>
      <c r="K237" s="22"/>
      <c r="L237" s="31"/>
    </row>
    <row r="238" spans="1:12">
      <c r="A238" s="74" t="s">
        <v>221</v>
      </c>
      <c r="B238" s="4"/>
      <c r="C238" s="4"/>
      <c r="D238" s="43"/>
      <c r="E238" s="43"/>
      <c r="F238" s="41"/>
      <c r="G238" s="67" t="s">
        <v>395</v>
      </c>
      <c r="H238" s="22" t="s">
        <v>177</v>
      </c>
      <c r="I238" s="22" t="s">
        <v>97</v>
      </c>
      <c r="J238" s="22" t="s">
        <v>222</v>
      </c>
      <c r="K238" s="22"/>
      <c r="L238" s="51">
        <f>L239</f>
        <v>63.4</v>
      </c>
    </row>
    <row r="239" spans="1:12">
      <c r="A239" s="73" t="s">
        <v>183</v>
      </c>
      <c r="B239" s="4"/>
      <c r="C239" s="4"/>
      <c r="D239" s="43"/>
      <c r="E239" s="43"/>
      <c r="F239" s="41"/>
      <c r="G239" s="26" t="s">
        <v>395</v>
      </c>
      <c r="H239" s="42" t="s">
        <v>177</v>
      </c>
      <c r="I239" s="42" t="s">
        <v>97</v>
      </c>
      <c r="J239" s="42" t="s">
        <v>222</v>
      </c>
      <c r="K239" s="42" t="s">
        <v>184</v>
      </c>
      <c r="L239" s="76">
        <v>63.4</v>
      </c>
    </row>
    <row r="240" spans="1:12">
      <c r="A240" s="74" t="s">
        <v>223</v>
      </c>
      <c r="B240" s="4"/>
      <c r="C240" s="4"/>
      <c r="D240" s="43"/>
      <c r="E240" s="43"/>
      <c r="F240" s="41"/>
      <c r="G240" s="26"/>
      <c r="H240" s="42"/>
      <c r="I240" s="42"/>
      <c r="J240" s="42"/>
      <c r="K240" s="42"/>
      <c r="L240" s="76"/>
    </row>
    <row r="241" spans="1:12">
      <c r="A241" s="74" t="s">
        <v>224</v>
      </c>
      <c r="B241" s="4"/>
      <c r="C241" s="4"/>
      <c r="D241" s="43"/>
      <c r="E241" s="43"/>
      <c r="F241" s="41"/>
      <c r="G241" s="67" t="s">
        <v>395</v>
      </c>
      <c r="H241" s="22" t="s">
        <v>177</v>
      </c>
      <c r="I241" s="22" t="s">
        <v>97</v>
      </c>
      <c r="J241" s="22" t="s">
        <v>225</v>
      </c>
      <c r="K241" s="22"/>
      <c r="L241" s="51">
        <f>L242</f>
        <v>544.79999999999995</v>
      </c>
    </row>
    <row r="242" spans="1:12">
      <c r="A242" s="73" t="s">
        <v>183</v>
      </c>
      <c r="B242" s="4"/>
      <c r="C242" s="4"/>
      <c r="D242" s="43"/>
      <c r="E242" s="43"/>
      <c r="F242" s="41"/>
      <c r="G242" s="26" t="s">
        <v>395</v>
      </c>
      <c r="H242" s="42" t="s">
        <v>177</v>
      </c>
      <c r="I242" s="42" t="s">
        <v>97</v>
      </c>
      <c r="J242" s="42" t="s">
        <v>225</v>
      </c>
      <c r="K242" s="42" t="s">
        <v>184</v>
      </c>
      <c r="L242" s="76">
        <v>544.79999999999995</v>
      </c>
    </row>
    <row r="243" spans="1:12">
      <c r="A243" s="74" t="s">
        <v>200</v>
      </c>
      <c r="B243" s="4"/>
      <c r="C243" s="4"/>
      <c r="D243" s="43"/>
      <c r="E243" s="43"/>
      <c r="F243" s="41"/>
      <c r="G243" s="26"/>
      <c r="H243" s="42"/>
      <c r="I243" s="42"/>
      <c r="J243" s="42"/>
      <c r="K243" s="42"/>
      <c r="L243" s="76"/>
    </row>
    <row r="244" spans="1:12">
      <c r="A244" s="74" t="s">
        <v>201</v>
      </c>
      <c r="B244" s="4"/>
      <c r="C244" s="4"/>
      <c r="D244" s="43"/>
      <c r="E244" s="43"/>
      <c r="F244" s="41"/>
      <c r="G244" s="67" t="s">
        <v>395</v>
      </c>
      <c r="H244" s="22" t="s">
        <v>177</v>
      </c>
      <c r="I244" s="22" t="s">
        <v>97</v>
      </c>
      <c r="J244" s="22" t="s">
        <v>203</v>
      </c>
      <c r="K244" s="22"/>
      <c r="L244" s="51">
        <f>L245</f>
        <v>600</v>
      </c>
    </row>
    <row r="245" spans="1:12">
      <c r="A245" s="73" t="s">
        <v>183</v>
      </c>
      <c r="B245" s="4"/>
      <c r="C245" s="4"/>
      <c r="D245" s="43"/>
      <c r="E245" s="43"/>
      <c r="F245" s="41"/>
      <c r="G245" s="26" t="s">
        <v>395</v>
      </c>
      <c r="H245" s="42" t="s">
        <v>177</v>
      </c>
      <c r="I245" s="42" t="s">
        <v>97</v>
      </c>
      <c r="J245" s="42" t="s">
        <v>203</v>
      </c>
      <c r="K245" s="42" t="s">
        <v>184</v>
      </c>
      <c r="L245" s="76">
        <v>600</v>
      </c>
    </row>
    <row r="246" spans="1:12">
      <c r="A246" s="74" t="s">
        <v>226</v>
      </c>
      <c r="B246" s="4"/>
      <c r="C246" s="4"/>
      <c r="D246" s="43"/>
      <c r="E246" s="43"/>
      <c r="F246" s="41"/>
      <c r="G246" s="67" t="s">
        <v>395</v>
      </c>
      <c r="H246" s="22" t="s">
        <v>177</v>
      </c>
      <c r="I246" s="22" t="s">
        <v>97</v>
      </c>
      <c r="J246" s="22" t="s">
        <v>227</v>
      </c>
      <c r="K246" s="22"/>
      <c r="L246" s="51">
        <f>L247</f>
        <v>163.5</v>
      </c>
    </row>
    <row r="247" spans="1:12">
      <c r="A247" s="73" t="s">
        <v>183</v>
      </c>
      <c r="B247" s="4"/>
      <c r="C247" s="4"/>
      <c r="D247" s="43"/>
      <c r="E247" s="43"/>
      <c r="F247" s="41"/>
      <c r="G247" s="26" t="s">
        <v>395</v>
      </c>
      <c r="H247" s="42" t="s">
        <v>177</v>
      </c>
      <c r="I247" s="42" t="s">
        <v>97</v>
      </c>
      <c r="J247" s="42" t="s">
        <v>227</v>
      </c>
      <c r="K247" s="42" t="s">
        <v>184</v>
      </c>
      <c r="L247" s="76">
        <v>163.5</v>
      </c>
    </row>
    <row r="248" spans="1:12">
      <c r="A248" s="36" t="s">
        <v>228</v>
      </c>
      <c r="B248" s="66"/>
      <c r="C248" s="66"/>
      <c r="D248" s="66"/>
      <c r="E248" s="66"/>
      <c r="F248" s="67"/>
      <c r="G248" s="81" t="s">
        <v>395</v>
      </c>
      <c r="H248" s="37" t="s">
        <v>177</v>
      </c>
      <c r="I248" s="37" t="s">
        <v>97</v>
      </c>
      <c r="J248" s="37"/>
      <c r="K248" s="37"/>
      <c r="L248" s="38">
        <f>L249+L255+L251</f>
        <v>14301.6</v>
      </c>
    </row>
    <row r="249" spans="1:12">
      <c r="A249" s="36" t="s">
        <v>181</v>
      </c>
      <c r="B249" s="4"/>
      <c r="C249" s="4"/>
      <c r="D249" s="43"/>
      <c r="E249" s="43"/>
      <c r="F249" s="41"/>
      <c r="G249" s="67" t="s">
        <v>395</v>
      </c>
      <c r="H249" s="37" t="s">
        <v>177</v>
      </c>
      <c r="I249" s="37" t="s">
        <v>97</v>
      </c>
      <c r="J249" s="37" t="s">
        <v>229</v>
      </c>
      <c r="K249" s="37"/>
      <c r="L249" s="38">
        <f>L250</f>
        <v>9452.7000000000007</v>
      </c>
    </row>
    <row r="250" spans="1:12">
      <c r="A250" s="73" t="s">
        <v>344</v>
      </c>
      <c r="B250" s="4"/>
      <c r="C250" s="4"/>
      <c r="D250" s="43"/>
      <c r="E250" s="43"/>
      <c r="F250" s="41"/>
      <c r="G250" s="26" t="s">
        <v>395</v>
      </c>
      <c r="H250" s="42" t="s">
        <v>177</v>
      </c>
      <c r="I250" s="42" t="s">
        <v>97</v>
      </c>
      <c r="J250" s="42" t="s">
        <v>229</v>
      </c>
      <c r="K250" s="42" t="s">
        <v>184</v>
      </c>
      <c r="L250" s="35">
        <f>6985.6+1190.3-80+2356.8+200-1200</f>
        <v>9452.7000000000007</v>
      </c>
    </row>
    <row r="251" spans="1:12">
      <c r="A251" s="36" t="s">
        <v>185</v>
      </c>
      <c r="B251" s="4"/>
      <c r="C251" s="4"/>
      <c r="D251" s="43"/>
      <c r="E251" s="43"/>
      <c r="F251" s="41"/>
      <c r="G251" s="67" t="s">
        <v>395</v>
      </c>
      <c r="H251" s="37" t="s">
        <v>177</v>
      </c>
      <c r="I251" s="37" t="s">
        <v>97</v>
      </c>
      <c r="J251" s="37" t="s">
        <v>229</v>
      </c>
      <c r="K251" s="37"/>
      <c r="L251" s="38">
        <f>L252</f>
        <v>326</v>
      </c>
    </row>
    <row r="252" spans="1:12">
      <c r="A252" s="73" t="s">
        <v>183</v>
      </c>
      <c r="B252" s="4"/>
      <c r="C252" s="4"/>
      <c r="D252" s="43"/>
      <c r="E252" s="43"/>
      <c r="F252" s="41"/>
      <c r="G252" s="26" t="s">
        <v>395</v>
      </c>
      <c r="H252" s="42" t="s">
        <v>177</v>
      </c>
      <c r="I252" s="42" t="s">
        <v>97</v>
      </c>
      <c r="J252" s="42" t="s">
        <v>229</v>
      </c>
      <c r="K252" s="42" t="s">
        <v>184</v>
      </c>
      <c r="L252" s="35">
        <f>50+10+250+16</f>
        <v>326</v>
      </c>
    </row>
    <row r="253" spans="1:12">
      <c r="A253" s="36" t="s">
        <v>396</v>
      </c>
      <c r="B253" s="4"/>
      <c r="C253" s="4"/>
      <c r="D253" s="43"/>
      <c r="E253" s="43"/>
      <c r="F253" s="41"/>
      <c r="G253" s="26"/>
      <c r="H253" s="42"/>
      <c r="I253" s="42"/>
      <c r="J253" s="42"/>
      <c r="K253" s="42"/>
      <c r="L253" s="35"/>
    </row>
    <row r="254" spans="1:12">
      <c r="A254" s="36" t="s">
        <v>197</v>
      </c>
      <c r="B254" s="4"/>
      <c r="C254" s="4"/>
      <c r="D254" s="43"/>
      <c r="E254" s="43"/>
      <c r="F254" s="41"/>
      <c r="G254" s="26"/>
      <c r="H254" s="42"/>
      <c r="I254" s="42"/>
      <c r="J254" s="42"/>
      <c r="K254" s="42"/>
      <c r="L254" s="35"/>
    </row>
    <row r="255" spans="1:12">
      <c r="A255" s="36" t="s">
        <v>198</v>
      </c>
      <c r="B255" s="4"/>
      <c r="C255" s="4"/>
      <c r="D255" s="43"/>
      <c r="E255" s="43"/>
      <c r="F255" s="41"/>
      <c r="G255" s="67" t="s">
        <v>395</v>
      </c>
      <c r="H255" s="22" t="s">
        <v>177</v>
      </c>
      <c r="I255" s="22" t="s">
        <v>97</v>
      </c>
      <c r="J255" s="22" t="s">
        <v>199</v>
      </c>
      <c r="K255" s="22"/>
      <c r="L255" s="31">
        <f>L256</f>
        <v>4522.8999999999996</v>
      </c>
    </row>
    <row r="256" spans="1:12">
      <c r="A256" s="73" t="s">
        <v>183</v>
      </c>
      <c r="B256" s="4"/>
      <c r="C256" s="4"/>
      <c r="D256" s="43"/>
      <c r="E256" s="43"/>
      <c r="F256" s="41"/>
      <c r="G256" s="101" t="s">
        <v>395</v>
      </c>
      <c r="H256" s="42" t="s">
        <v>177</v>
      </c>
      <c r="I256" s="42" t="s">
        <v>97</v>
      </c>
      <c r="J256" s="42" t="s">
        <v>199</v>
      </c>
      <c r="K256" s="42" t="s">
        <v>184</v>
      </c>
      <c r="L256" s="35">
        <f>1269.7+2238.2+1015</f>
        <v>4522.8999999999996</v>
      </c>
    </row>
    <row r="257" spans="1:12">
      <c r="A257" s="36" t="s">
        <v>400</v>
      </c>
      <c r="B257" s="66"/>
      <c r="C257" s="66"/>
      <c r="D257" s="66"/>
      <c r="E257" s="66"/>
      <c r="F257" s="67"/>
      <c r="G257" s="67" t="s">
        <v>395</v>
      </c>
      <c r="H257" s="37" t="s">
        <v>177</v>
      </c>
      <c r="I257" s="37" t="s">
        <v>97</v>
      </c>
      <c r="J257" s="37" t="s">
        <v>401</v>
      </c>
      <c r="K257" s="37"/>
      <c r="L257" s="38">
        <f>L259</f>
        <v>2502.8000000000002</v>
      </c>
    </row>
    <row r="258" spans="1:12">
      <c r="A258" s="36" t="s">
        <v>402</v>
      </c>
      <c r="B258" s="66"/>
      <c r="C258" s="66"/>
      <c r="D258" s="66"/>
      <c r="E258" s="66"/>
      <c r="F258" s="67"/>
      <c r="G258" s="26"/>
      <c r="H258" s="37"/>
      <c r="I258" s="37"/>
      <c r="J258" s="37"/>
      <c r="K258" s="37"/>
      <c r="L258" s="38"/>
    </row>
    <row r="259" spans="1:12">
      <c r="A259" s="36" t="s">
        <v>403</v>
      </c>
      <c r="B259" s="66"/>
      <c r="C259" s="66"/>
      <c r="D259" s="66"/>
      <c r="E259" s="66"/>
      <c r="F259" s="67"/>
      <c r="G259" s="67" t="s">
        <v>395</v>
      </c>
      <c r="H259" s="37" t="s">
        <v>177</v>
      </c>
      <c r="I259" s="37" t="s">
        <v>97</v>
      </c>
      <c r="J259" s="37" t="s">
        <v>231</v>
      </c>
      <c r="K259" s="37"/>
      <c r="L259" s="38">
        <f>L260</f>
        <v>2502.8000000000002</v>
      </c>
    </row>
    <row r="260" spans="1:12">
      <c r="A260" s="73" t="s">
        <v>344</v>
      </c>
      <c r="B260" s="4"/>
      <c r="C260" s="4"/>
      <c r="D260" s="43"/>
      <c r="E260" s="43"/>
      <c r="F260" s="41"/>
      <c r="G260" s="26" t="s">
        <v>395</v>
      </c>
      <c r="H260" s="42" t="s">
        <v>177</v>
      </c>
      <c r="I260" s="42" t="s">
        <v>97</v>
      </c>
      <c r="J260" s="42" t="s">
        <v>231</v>
      </c>
      <c r="K260" s="42" t="s">
        <v>184</v>
      </c>
      <c r="L260" s="35">
        <v>2502.8000000000002</v>
      </c>
    </row>
    <row r="261" spans="1:12">
      <c r="A261" s="74" t="s">
        <v>235</v>
      </c>
      <c r="B261" s="4"/>
      <c r="C261" s="4"/>
      <c r="D261" s="43"/>
      <c r="E261" s="43"/>
      <c r="F261" s="41"/>
      <c r="G261" s="26"/>
      <c r="H261" s="42"/>
      <c r="I261" s="42"/>
      <c r="J261" s="42"/>
      <c r="K261" s="42"/>
      <c r="L261" s="35"/>
    </row>
    <row r="262" spans="1:12">
      <c r="A262" s="74" t="s">
        <v>236</v>
      </c>
      <c r="B262" s="4"/>
      <c r="C262" s="4"/>
      <c r="D262" s="43"/>
      <c r="E262" s="43"/>
      <c r="F262" s="41"/>
      <c r="G262" s="67" t="s">
        <v>395</v>
      </c>
      <c r="H262" s="22" t="s">
        <v>177</v>
      </c>
      <c r="I262" s="22" t="s">
        <v>97</v>
      </c>
      <c r="J262" s="22" t="s">
        <v>237</v>
      </c>
      <c r="K262" s="22"/>
      <c r="L262" s="31">
        <f>L263</f>
        <v>1200</v>
      </c>
    </row>
    <row r="263" spans="1:12">
      <c r="A263" s="73" t="s">
        <v>183</v>
      </c>
      <c r="B263" s="4"/>
      <c r="C263" s="4"/>
      <c r="D263" s="43"/>
      <c r="E263" s="43"/>
      <c r="F263" s="41"/>
      <c r="G263" s="26" t="s">
        <v>395</v>
      </c>
      <c r="H263" s="42" t="s">
        <v>177</v>
      </c>
      <c r="I263" s="42" t="s">
        <v>97</v>
      </c>
      <c r="J263" s="42" t="s">
        <v>237</v>
      </c>
      <c r="K263" s="42" t="s">
        <v>184</v>
      </c>
      <c r="L263" s="35">
        <v>1200</v>
      </c>
    </row>
    <row r="264" spans="1:12">
      <c r="A264" s="74" t="s">
        <v>238</v>
      </c>
      <c r="B264" s="4"/>
      <c r="C264" s="4"/>
      <c r="D264" s="43"/>
      <c r="E264" s="43"/>
      <c r="F264" s="41"/>
      <c r="G264" s="26"/>
      <c r="H264" s="22"/>
      <c r="I264" s="22"/>
      <c r="J264" s="22"/>
      <c r="K264" s="22"/>
      <c r="L264" s="31"/>
    </row>
    <row r="265" spans="1:12">
      <c r="A265" s="74" t="s">
        <v>239</v>
      </c>
      <c r="B265" s="4"/>
      <c r="C265" s="4"/>
      <c r="D265" s="43"/>
      <c r="E265" s="43"/>
      <c r="F265" s="41"/>
      <c r="G265" s="67" t="s">
        <v>395</v>
      </c>
      <c r="H265" s="22" t="s">
        <v>177</v>
      </c>
      <c r="I265" s="22" t="s">
        <v>97</v>
      </c>
      <c r="J265" s="22" t="s">
        <v>240</v>
      </c>
      <c r="K265" s="22"/>
      <c r="L265" s="31">
        <f>L266</f>
        <v>5529</v>
      </c>
    </row>
    <row r="266" spans="1:12">
      <c r="A266" s="73" t="s">
        <v>183</v>
      </c>
      <c r="B266" s="4"/>
      <c r="C266" s="4"/>
      <c r="D266" s="43"/>
      <c r="E266" s="43"/>
      <c r="F266" s="41"/>
      <c r="G266" s="26" t="s">
        <v>395</v>
      </c>
      <c r="H266" s="42" t="s">
        <v>177</v>
      </c>
      <c r="I266" s="42" t="s">
        <v>97</v>
      </c>
      <c r="J266" s="42" t="s">
        <v>240</v>
      </c>
      <c r="K266" s="42" t="s">
        <v>184</v>
      </c>
      <c r="L266" s="35">
        <v>5529</v>
      </c>
    </row>
    <row r="267" spans="1:12">
      <c r="A267" s="74" t="s">
        <v>241</v>
      </c>
      <c r="B267" s="4"/>
      <c r="C267" s="4"/>
      <c r="D267" s="43"/>
      <c r="E267" s="43"/>
      <c r="F267" s="41"/>
      <c r="G267" s="26"/>
      <c r="H267" s="42"/>
      <c r="I267" s="42"/>
      <c r="J267" s="42"/>
      <c r="K267" s="42"/>
      <c r="L267" s="35"/>
    </row>
    <row r="268" spans="1:12">
      <c r="A268" s="74" t="s">
        <v>242</v>
      </c>
      <c r="B268" s="4"/>
      <c r="C268" s="4"/>
      <c r="D268" s="43"/>
      <c r="E268" s="43"/>
      <c r="F268" s="41"/>
      <c r="G268" s="67" t="s">
        <v>395</v>
      </c>
      <c r="H268" s="22" t="s">
        <v>177</v>
      </c>
      <c r="I268" s="22" t="s">
        <v>97</v>
      </c>
      <c r="J268" s="22" t="s">
        <v>243</v>
      </c>
      <c r="K268" s="22"/>
      <c r="L268" s="31">
        <f>L269</f>
        <v>475</v>
      </c>
    </row>
    <row r="269" spans="1:12">
      <c r="A269" s="73" t="s">
        <v>183</v>
      </c>
      <c r="B269" s="4"/>
      <c r="C269" s="4"/>
      <c r="D269" s="43"/>
      <c r="E269" s="43"/>
      <c r="F269" s="41"/>
      <c r="G269" s="26" t="s">
        <v>395</v>
      </c>
      <c r="H269" s="42" t="s">
        <v>177</v>
      </c>
      <c r="I269" s="42" t="s">
        <v>97</v>
      </c>
      <c r="J269" s="42" t="s">
        <v>243</v>
      </c>
      <c r="K269" s="42" t="s">
        <v>184</v>
      </c>
      <c r="L269" s="35">
        <v>475</v>
      </c>
    </row>
    <row r="270" spans="1:12">
      <c r="A270" s="36" t="s">
        <v>49</v>
      </c>
      <c r="B270" s="66"/>
      <c r="C270" s="66"/>
      <c r="D270" s="66"/>
      <c r="E270" s="66"/>
      <c r="F270" s="67"/>
      <c r="G270" s="67" t="s">
        <v>395</v>
      </c>
      <c r="H270" s="37" t="s">
        <v>177</v>
      </c>
      <c r="I270" s="37" t="s">
        <v>177</v>
      </c>
      <c r="J270" s="37"/>
      <c r="K270" s="37"/>
      <c r="L270" s="38">
        <f>L271+L275</f>
        <v>3001.1000000000004</v>
      </c>
    </row>
    <row r="271" spans="1:12">
      <c r="A271" s="36" t="s">
        <v>244</v>
      </c>
      <c r="B271" s="4"/>
      <c r="C271" s="4"/>
      <c r="D271" s="43"/>
      <c r="E271" s="43"/>
      <c r="F271" s="41"/>
      <c r="G271" s="67" t="s">
        <v>395</v>
      </c>
      <c r="H271" s="37" t="s">
        <v>177</v>
      </c>
      <c r="I271" s="37" t="s">
        <v>177</v>
      </c>
      <c r="J271" s="37" t="s">
        <v>245</v>
      </c>
      <c r="K271" s="37"/>
      <c r="L271" s="38">
        <f>L272</f>
        <v>457.70000000000005</v>
      </c>
    </row>
    <row r="272" spans="1:12">
      <c r="A272" s="36" t="s">
        <v>217</v>
      </c>
      <c r="B272" s="4"/>
      <c r="C272" s="4"/>
      <c r="D272" s="43"/>
      <c r="E272" s="43"/>
      <c r="F272" s="41"/>
      <c r="G272" s="67" t="s">
        <v>395</v>
      </c>
      <c r="H272" s="37" t="s">
        <v>177</v>
      </c>
      <c r="I272" s="37" t="s">
        <v>177</v>
      </c>
      <c r="J272" s="37" t="s">
        <v>245</v>
      </c>
      <c r="K272" s="37"/>
      <c r="L272" s="38">
        <f>L273</f>
        <v>457.70000000000005</v>
      </c>
    </row>
    <row r="273" spans="1:12">
      <c r="A273" s="73" t="s">
        <v>344</v>
      </c>
      <c r="B273" s="4"/>
      <c r="C273" s="4"/>
      <c r="D273" s="43"/>
      <c r="E273" s="43"/>
      <c r="F273" s="41"/>
      <c r="G273" s="26" t="s">
        <v>395</v>
      </c>
      <c r="H273" s="27" t="s">
        <v>177</v>
      </c>
      <c r="I273" s="27" t="s">
        <v>177</v>
      </c>
      <c r="J273" s="27" t="s">
        <v>245</v>
      </c>
      <c r="K273" s="71" t="s">
        <v>184</v>
      </c>
      <c r="L273" s="35">
        <f>133.9+281.8+42</f>
        <v>457.70000000000005</v>
      </c>
    </row>
    <row r="274" spans="1:12">
      <c r="A274" s="36" t="s">
        <v>246</v>
      </c>
      <c r="B274" s="4"/>
      <c r="C274" s="4"/>
      <c r="D274" s="43"/>
      <c r="E274" s="43"/>
      <c r="F274" s="41"/>
      <c r="G274" s="26"/>
      <c r="H274" s="27"/>
      <c r="I274" s="27"/>
      <c r="J274" s="27"/>
      <c r="K274" s="71"/>
      <c r="L274" s="35"/>
    </row>
    <row r="275" spans="1:12">
      <c r="A275" s="36" t="s">
        <v>247</v>
      </c>
      <c r="B275" s="4"/>
      <c r="C275" s="4"/>
      <c r="D275" s="43"/>
      <c r="E275" s="43"/>
      <c r="F275" s="41"/>
      <c r="G275" s="67" t="s">
        <v>395</v>
      </c>
      <c r="H275" s="37" t="s">
        <v>177</v>
      </c>
      <c r="I275" s="37" t="s">
        <v>177</v>
      </c>
      <c r="J275" s="37" t="s">
        <v>248</v>
      </c>
      <c r="K275" s="37"/>
      <c r="L275" s="31">
        <f>L276</f>
        <v>2543.4</v>
      </c>
    </row>
    <row r="276" spans="1:12">
      <c r="A276" s="73" t="s">
        <v>183</v>
      </c>
      <c r="B276" s="4"/>
      <c r="C276" s="4"/>
      <c r="D276" s="43"/>
      <c r="E276" s="43"/>
      <c r="F276" s="41"/>
      <c r="G276" s="26" t="s">
        <v>395</v>
      </c>
      <c r="H276" s="71" t="s">
        <v>177</v>
      </c>
      <c r="I276" s="71" t="s">
        <v>177</v>
      </c>
      <c r="J276" s="71" t="s">
        <v>248</v>
      </c>
      <c r="K276" s="71" t="s">
        <v>184</v>
      </c>
      <c r="L276" s="35">
        <v>2543.4</v>
      </c>
    </row>
    <row r="277" spans="1:12">
      <c r="A277" s="77" t="s">
        <v>51</v>
      </c>
      <c r="B277" s="66"/>
      <c r="C277" s="66"/>
      <c r="D277" s="66"/>
      <c r="E277" s="66"/>
      <c r="F277" s="67"/>
      <c r="G277" s="67" t="s">
        <v>395</v>
      </c>
      <c r="H277" s="37" t="s">
        <v>177</v>
      </c>
      <c r="I277" s="37" t="s">
        <v>249</v>
      </c>
      <c r="J277" s="37"/>
      <c r="K277" s="37"/>
      <c r="L277" s="38">
        <f>L286+L280+L290</f>
        <v>9574.7000000000007</v>
      </c>
    </row>
    <row r="278" spans="1:12">
      <c r="A278" s="36" t="s">
        <v>98</v>
      </c>
      <c r="B278" s="66"/>
      <c r="C278" s="66"/>
      <c r="D278" s="66"/>
      <c r="E278" s="66"/>
      <c r="F278" s="67"/>
      <c r="G278" s="67"/>
      <c r="H278" s="37"/>
      <c r="I278" s="37"/>
      <c r="J278" s="37"/>
      <c r="K278" s="37"/>
      <c r="L278" s="38"/>
    </row>
    <row r="279" spans="1:12">
      <c r="A279" s="36" t="s">
        <v>374</v>
      </c>
      <c r="B279" s="66"/>
      <c r="C279" s="66"/>
      <c r="D279" s="66"/>
      <c r="E279" s="66"/>
      <c r="F279" s="67"/>
      <c r="G279" s="67"/>
      <c r="H279" s="37"/>
      <c r="I279" s="37"/>
      <c r="J279" s="37"/>
      <c r="K279" s="37"/>
      <c r="L279" s="38"/>
    </row>
    <row r="280" spans="1:12">
      <c r="A280" s="36" t="s">
        <v>375</v>
      </c>
      <c r="B280" s="66"/>
      <c r="C280" s="66"/>
      <c r="D280" s="66"/>
      <c r="E280" s="66"/>
      <c r="F280" s="67"/>
      <c r="G280" s="67" t="s">
        <v>395</v>
      </c>
      <c r="H280" s="37" t="s">
        <v>177</v>
      </c>
      <c r="I280" s="37" t="s">
        <v>249</v>
      </c>
      <c r="J280" s="37" t="s">
        <v>100</v>
      </c>
      <c r="K280" s="37"/>
      <c r="L280" s="38">
        <f>L281</f>
        <v>1470.6</v>
      </c>
    </row>
    <row r="281" spans="1:12">
      <c r="A281" s="36" t="s">
        <v>116</v>
      </c>
      <c r="B281" s="66"/>
      <c r="C281" s="66"/>
      <c r="D281" s="66"/>
      <c r="E281" s="66"/>
      <c r="F281" s="67"/>
      <c r="G281" s="67" t="s">
        <v>395</v>
      </c>
      <c r="H281" s="37" t="s">
        <v>177</v>
      </c>
      <c r="I281" s="37" t="s">
        <v>249</v>
      </c>
      <c r="J281" s="37" t="s">
        <v>117</v>
      </c>
      <c r="K281" s="37"/>
      <c r="L281" s="38">
        <f>L282</f>
        <v>1470.6</v>
      </c>
    </row>
    <row r="282" spans="1:12">
      <c r="A282" s="29" t="s">
        <v>250</v>
      </c>
      <c r="B282" s="66"/>
      <c r="C282" s="66"/>
      <c r="D282" s="66"/>
      <c r="E282" s="66"/>
      <c r="F282" s="67"/>
      <c r="G282" s="26" t="s">
        <v>395</v>
      </c>
      <c r="H282" s="27" t="s">
        <v>177</v>
      </c>
      <c r="I282" s="27" t="s">
        <v>249</v>
      </c>
      <c r="J282" s="27" t="s">
        <v>117</v>
      </c>
      <c r="K282" s="71" t="s">
        <v>104</v>
      </c>
      <c r="L282" s="35">
        <f>781.2+98.8+456.6+134</f>
        <v>1470.6</v>
      </c>
    </row>
    <row r="283" spans="1:12">
      <c r="A283" s="77" t="s">
        <v>251</v>
      </c>
      <c r="B283" s="66"/>
      <c r="C283" s="66"/>
      <c r="D283" s="66"/>
      <c r="E283" s="66"/>
      <c r="F283" s="67"/>
      <c r="G283" s="37"/>
      <c r="H283" s="37"/>
      <c r="I283" s="37"/>
      <c r="J283" s="37"/>
      <c r="K283" s="37"/>
      <c r="L283" s="38"/>
    </row>
    <row r="284" spans="1:12">
      <c r="A284" s="77" t="s">
        <v>252</v>
      </c>
      <c r="B284" s="66"/>
      <c r="C284" s="66"/>
      <c r="D284" s="66"/>
      <c r="E284" s="66"/>
      <c r="F284" s="67"/>
      <c r="G284" s="30"/>
      <c r="H284" s="37"/>
      <c r="I284" s="37"/>
      <c r="J284" s="37"/>
      <c r="K284" s="37"/>
      <c r="L284" s="38"/>
    </row>
    <row r="285" spans="1:12">
      <c r="A285" s="77" t="s">
        <v>253</v>
      </c>
      <c r="B285" s="66"/>
      <c r="C285" s="66"/>
      <c r="D285" s="66"/>
      <c r="E285" s="66"/>
      <c r="F285" s="67"/>
      <c r="G285" s="30"/>
      <c r="H285" s="37"/>
      <c r="I285" s="37"/>
      <c r="J285" s="37"/>
      <c r="K285" s="37"/>
      <c r="L285" s="38"/>
    </row>
    <row r="286" spans="1:12">
      <c r="A286" s="36" t="s">
        <v>289</v>
      </c>
      <c r="B286" s="66"/>
      <c r="C286" s="66"/>
      <c r="D286" s="66"/>
      <c r="E286" s="66"/>
      <c r="F286" s="67"/>
      <c r="G286" s="67" t="s">
        <v>395</v>
      </c>
      <c r="H286" s="37" t="s">
        <v>177</v>
      </c>
      <c r="I286" s="37" t="s">
        <v>249</v>
      </c>
      <c r="J286" s="37" t="s">
        <v>404</v>
      </c>
      <c r="K286" s="37"/>
      <c r="L286" s="38">
        <f>L288</f>
        <v>7824.1</v>
      </c>
    </row>
    <row r="287" spans="1:12">
      <c r="A287" s="36" t="s">
        <v>255</v>
      </c>
      <c r="B287" s="66"/>
      <c r="C287" s="66"/>
      <c r="D287" s="66"/>
      <c r="E287" s="66"/>
      <c r="F287" s="67"/>
      <c r="G287" s="67"/>
      <c r="H287" s="37"/>
      <c r="I287" s="37"/>
      <c r="J287" s="37"/>
      <c r="K287" s="37"/>
      <c r="L287" s="38"/>
    </row>
    <row r="288" spans="1:12">
      <c r="A288" s="36" t="s">
        <v>290</v>
      </c>
      <c r="B288" s="66"/>
      <c r="C288" s="66"/>
      <c r="D288" s="66"/>
      <c r="E288" s="66"/>
      <c r="F288" s="67"/>
      <c r="G288" s="67" t="s">
        <v>395</v>
      </c>
      <c r="H288" s="37" t="s">
        <v>177</v>
      </c>
      <c r="I288" s="37" t="s">
        <v>249</v>
      </c>
      <c r="J288" s="37" t="s">
        <v>256</v>
      </c>
      <c r="K288" s="37"/>
      <c r="L288" s="38">
        <f>L289</f>
        <v>7824.1</v>
      </c>
    </row>
    <row r="289" spans="1:12">
      <c r="A289" s="29" t="s">
        <v>250</v>
      </c>
      <c r="B289" s="4"/>
      <c r="C289" s="4"/>
      <c r="D289" s="4"/>
      <c r="E289" s="4"/>
      <c r="F289" s="41"/>
      <c r="G289" s="26" t="s">
        <v>395</v>
      </c>
      <c r="H289" s="42" t="s">
        <v>177</v>
      </c>
      <c r="I289" s="42" t="s">
        <v>249</v>
      </c>
      <c r="J289" s="42" t="s">
        <v>256</v>
      </c>
      <c r="K289" s="42" t="s">
        <v>257</v>
      </c>
      <c r="L289" s="35">
        <f>4795+565.7+1778.4+60+525+100</f>
        <v>7824.1</v>
      </c>
    </row>
    <row r="290" spans="1:12">
      <c r="A290" s="77" t="s">
        <v>258</v>
      </c>
      <c r="B290" s="4"/>
      <c r="C290" s="4"/>
      <c r="D290" s="4"/>
      <c r="E290" s="4"/>
      <c r="F290" s="41"/>
      <c r="G290" s="67" t="s">
        <v>395</v>
      </c>
      <c r="H290" s="22" t="s">
        <v>177</v>
      </c>
      <c r="I290" s="22" t="s">
        <v>249</v>
      </c>
      <c r="J290" s="22" t="s">
        <v>259</v>
      </c>
      <c r="K290" s="22"/>
      <c r="L290" s="31">
        <f>L291</f>
        <v>280</v>
      </c>
    </row>
    <row r="291" spans="1:12">
      <c r="A291" s="73" t="s">
        <v>250</v>
      </c>
      <c r="B291" s="4"/>
      <c r="C291" s="4"/>
      <c r="D291" s="4"/>
      <c r="E291" s="4"/>
      <c r="F291" s="41"/>
      <c r="G291" s="26" t="s">
        <v>395</v>
      </c>
      <c r="H291" s="42" t="s">
        <v>177</v>
      </c>
      <c r="I291" s="42" t="s">
        <v>249</v>
      </c>
      <c r="J291" s="42" t="s">
        <v>259</v>
      </c>
      <c r="K291" s="42" t="s">
        <v>257</v>
      </c>
      <c r="L291" s="35">
        <v>280</v>
      </c>
    </row>
    <row r="292" spans="1:12">
      <c r="A292" s="20" t="s">
        <v>59</v>
      </c>
      <c r="B292" s="4"/>
      <c r="C292" s="4"/>
      <c r="D292" s="4"/>
      <c r="E292" s="4"/>
      <c r="F292" s="41"/>
      <c r="G292" s="67" t="s">
        <v>395</v>
      </c>
      <c r="H292" s="22" t="s">
        <v>294</v>
      </c>
      <c r="I292" s="22"/>
      <c r="J292" s="22"/>
      <c r="K292" s="22"/>
      <c r="L292" s="69">
        <f>L294</f>
        <v>3886.2</v>
      </c>
    </row>
    <row r="293" spans="1:12">
      <c r="A293" s="36" t="s">
        <v>313</v>
      </c>
      <c r="B293" s="4"/>
      <c r="C293" s="4"/>
      <c r="D293" s="4"/>
      <c r="E293" s="4"/>
      <c r="F293" s="41"/>
      <c r="G293" s="67"/>
      <c r="H293" s="70"/>
      <c r="I293" s="70"/>
      <c r="J293" s="70"/>
      <c r="K293" s="70"/>
      <c r="L293" s="69"/>
    </row>
    <row r="294" spans="1:12">
      <c r="A294" s="36" t="s">
        <v>314</v>
      </c>
      <c r="B294" s="4"/>
      <c r="C294" s="4"/>
      <c r="D294" s="4"/>
      <c r="E294" s="4"/>
      <c r="F294" s="41"/>
      <c r="G294" s="67" t="s">
        <v>395</v>
      </c>
      <c r="H294" s="30" t="s">
        <v>294</v>
      </c>
      <c r="I294" s="30" t="s">
        <v>106</v>
      </c>
      <c r="J294" s="30" t="s">
        <v>315</v>
      </c>
      <c r="K294" s="30" t="s">
        <v>302</v>
      </c>
      <c r="L294" s="31">
        <f>L295</f>
        <v>3886.2</v>
      </c>
    </row>
    <row r="295" spans="1:12">
      <c r="A295" s="73" t="s">
        <v>301</v>
      </c>
      <c r="B295" s="4"/>
      <c r="C295" s="4"/>
      <c r="D295" s="4"/>
      <c r="E295" s="4"/>
      <c r="F295" s="14"/>
      <c r="G295" s="26" t="s">
        <v>395</v>
      </c>
      <c r="H295" s="34" t="s">
        <v>294</v>
      </c>
      <c r="I295" s="34" t="s">
        <v>106</v>
      </c>
      <c r="J295" s="34" t="s">
        <v>315</v>
      </c>
      <c r="K295" s="34" t="s">
        <v>302</v>
      </c>
      <c r="L295" s="35">
        <v>3886.2</v>
      </c>
    </row>
    <row r="296" spans="1:12">
      <c r="A296" s="39"/>
      <c r="B296" s="4"/>
      <c r="C296" s="4"/>
      <c r="D296" s="4"/>
      <c r="E296" s="4"/>
      <c r="F296" s="14"/>
      <c r="G296" s="14"/>
      <c r="H296" s="30"/>
      <c r="I296" s="30"/>
      <c r="J296" s="30"/>
      <c r="K296" s="30"/>
      <c r="L296" s="31"/>
    </row>
    <row r="297" spans="1:12">
      <c r="A297" s="47" t="s">
        <v>405</v>
      </c>
      <c r="B297" s="48"/>
      <c r="C297" s="48"/>
      <c r="D297" s="48"/>
      <c r="E297" s="48"/>
      <c r="F297" s="49"/>
      <c r="G297" s="21" t="s">
        <v>406</v>
      </c>
      <c r="H297" s="50"/>
      <c r="I297" s="50"/>
      <c r="J297" s="50"/>
      <c r="K297" s="50"/>
      <c r="L297" s="38">
        <f>L298+L362</f>
        <v>22038.2</v>
      </c>
    </row>
    <row r="298" spans="1:12">
      <c r="A298" s="36" t="s">
        <v>53</v>
      </c>
      <c r="B298" s="25"/>
      <c r="C298" s="25"/>
      <c r="D298" s="25"/>
      <c r="E298" s="25"/>
      <c r="F298" s="26"/>
      <c r="G298" s="21" t="s">
        <v>406</v>
      </c>
      <c r="H298" s="37" t="s">
        <v>260</v>
      </c>
      <c r="I298" s="37"/>
      <c r="J298" s="37"/>
      <c r="K298" s="37"/>
      <c r="L298" s="38">
        <f>L299+L341</f>
        <v>18498.2</v>
      </c>
    </row>
    <row r="299" spans="1:12">
      <c r="A299" s="77" t="s">
        <v>261</v>
      </c>
      <c r="B299" s="4"/>
      <c r="C299" s="4"/>
      <c r="D299" s="4"/>
      <c r="E299" s="4"/>
      <c r="F299" s="14"/>
      <c r="G299" s="21" t="s">
        <v>406</v>
      </c>
      <c r="H299" s="37" t="s">
        <v>260</v>
      </c>
      <c r="I299" s="37" t="s">
        <v>94</v>
      </c>
      <c r="J299" s="37"/>
      <c r="K299" s="37"/>
      <c r="L299" s="38">
        <f>L300+L317+L314+L312</f>
        <v>14638.2</v>
      </c>
    </row>
    <row r="300" spans="1:12">
      <c r="A300" s="77" t="s">
        <v>407</v>
      </c>
      <c r="B300" s="4"/>
      <c r="C300" s="4"/>
      <c r="D300" s="4"/>
      <c r="E300" s="4"/>
      <c r="F300" s="14"/>
      <c r="G300" s="21" t="s">
        <v>406</v>
      </c>
      <c r="H300" s="37" t="s">
        <v>260</v>
      </c>
      <c r="I300" s="37" t="s">
        <v>94</v>
      </c>
      <c r="J300" s="37" t="s">
        <v>408</v>
      </c>
      <c r="K300" s="37"/>
      <c r="L300" s="38">
        <f>L302+L303+L306+L309</f>
        <v>8272.2999999999993</v>
      </c>
    </row>
    <row r="301" spans="1:12">
      <c r="A301" s="36" t="s">
        <v>181</v>
      </c>
      <c r="B301" s="4"/>
      <c r="C301" s="4"/>
      <c r="D301" s="4"/>
      <c r="E301" s="4"/>
      <c r="F301" s="14"/>
      <c r="G301" s="21" t="s">
        <v>406</v>
      </c>
      <c r="H301" s="37" t="s">
        <v>260</v>
      </c>
      <c r="I301" s="37" t="s">
        <v>94</v>
      </c>
      <c r="J301" s="37" t="s">
        <v>264</v>
      </c>
      <c r="K301" s="37"/>
      <c r="L301" s="38">
        <f>L302</f>
        <v>7292.9</v>
      </c>
    </row>
    <row r="302" spans="1:12">
      <c r="A302" s="73" t="s">
        <v>344</v>
      </c>
      <c r="B302" s="4"/>
      <c r="C302" s="4"/>
      <c r="D302" s="4"/>
      <c r="E302" s="4"/>
      <c r="F302" s="14"/>
      <c r="G302" s="41" t="s">
        <v>406</v>
      </c>
      <c r="H302" s="34" t="s">
        <v>260</v>
      </c>
      <c r="I302" s="34" t="s">
        <v>94</v>
      </c>
      <c r="J302" s="34" t="s">
        <v>264</v>
      </c>
      <c r="K302" s="34" t="s">
        <v>184</v>
      </c>
      <c r="L302" s="28">
        <f>2981.5+873.5+622.9-250+1418.6+250+1345.4-250-3+50+154+100</f>
        <v>7292.9</v>
      </c>
    </row>
    <row r="303" spans="1:12">
      <c r="A303" s="36" t="s">
        <v>185</v>
      </c>
      <c r="B303" s="4"/>
      <c r="C303" s="4"/>
      <c r="D303" s="4"/>
      <c r="E303" s="4"/>
      <c r="F303" s="14"/>
      <c r="G303" s="21" t="s">
        <v>406</v>
      </c>
      <c r="H303" s="37" t="s">
        <v>260</v>
      </c>
      <c r="I303" s="37" t="s">
        <v>94</v>
      </c>
      <c r="J303" s="37" t="s">
        <v>264</v>
      </c>
      <c r="K303" s="37"/>
      <c r="L303" s="38">
        <f>L304</f>
        <v>936.4</v>
      </c>
    </row>
    <row r="304" spans="1:12">
      <c r="A304" s="73" t="s">
        <v>183</v>
      </c>
      <c r="B304" s="4"/>
      <c r="C304" s="4"/>
      <c r="D304" s="4"/>
      <c r="E304" s="4"/>
      <c r="F304" s="14"/>
      <c r="G304" s="41" t="s">
        <v>406</v>
      </c>
      <c r="H304" s="34" t="s">
        <v>260</v>
      </c>
      <c r="I304" s="34" t="s">
        <v>94</v>
      </c>
      <c r="J304" s="34" t="s">
        <v>264</v>
      </c>
      <c r="K304" s="34" t="s">
        <v>184</v>
      </c>
      <c r="L304" s="28">
        <f>1260-660+336.4</f>
        <v>936.4</v>
      </c>
    </row>
    <row r="305" spans="1:12">
      <c r="A305" s="36" t="s">
        <v>265</v>
      </c>
      <c r="B305" s="4"/>
      <c r="C305" s="4"/>
      <c r="D305" s="4"/>
      <c r="E305" s="4"/>
      <c r="F305" s="14"/>
      <c r="G305" s="41"/>
      <c r="H305" s="34"/>
      <c r="I305" s="34"/>
      <c r="J305" s="34"/>
      <c r="K305" s="34"/>
      <c r="L305" s="28"/>
    </row>
    <row r="306" spans="1:12">
      <c r="A306" s="74" t="s">
        <v>266</v>
      </c>
      <c r="B306" s="4"/>
      <c r="C306" s="4"/>
      <c r="D306" s="4"/>
      <c r="E306" s="4"/>
      <c r="F306" s="14"/>
      <c r="G306" s="21" t="s">
        <v>406</v>
      </c>
      <c r="H306" s="37" t="s">
        <v>260</v>
      </c>
      <c r="I306" s="37" t="s">
        <v>94</v>
      </c>
      <c r="J306" s="37" t="s">
        <v>264</v>
      </c>
      <c r="K306" s="37"/>
      <c r="L306" s="38">
        <f>L307</f>
        <v>3</v>
      </c>
    </row>
    <row r="307" spans="1:12">
      <c r="A307" s="73" t="s">
        <v>183</v>
      </c>
      <c r="B307" s="4"/>
      <c r="C307" s="4"/>
      <c r="D307" s="4"/>
      <c r="E307" s="4"/>
      <c r="F307" s="14"/>
      <c r="G307" s="41" t="s">
        <v>406</v>
      </c>
      <c r="H307" s="34" t="s">
        <v>260</v>
      </c>
      <c r="I307" s="34" t="s">
        <v>94</v>
      </c>
      <c r="J307" s="34" t="s">
        <v>264</v>
      </c>
      <c r="K307" s="34" t="s">
        <v>184</v>
      </c>
      <c r="L307" s="28">
        <v>3</v>
      </c>
    </row>
    <row r="308" spans="1:12">
      <c r="A308" s="11" t="s">
        <v>118</v>
      </c>
      <c r="B308" s="4"/>
      <c r="C308" s="4"/>
      <c r="D308" s="43"/>
      <c r="E308" s="43"/>
      <c r="F308" s="41"/>
      <c r="G308" s="26"/>
      <c r="H308" s="42"/>
      <c r="I308" s="42"/>
      <c r="J308" s="42"/>
      <c r="K308" s="42"/>
      <c r="L308" s="35"/>
    </row>
    <row r="309" spans="1:12">
      <c r="A309" s="11" t="s">
        <v>119</v>
      </c>
      <c r="B309" s="4"/>
      <c r="C309" s="4"/>
      <c r="D309" s="43"/>
      <c r="E309" s="43"/>
      <c r="F309" s="41"/>
      <c r="G309" s="67" t="s">
        <v>395</v>
      </c>
      <c r="H309" s="22" t="s">
        <v>260</v>
      </c>
      <c r="I309" s="22" t="s">
        <v>94</v>
      </c>
      <c r="J309" s="22" t="s">
        <v>264</v>
      </c>
      <c r="K309" s="22"/>
      <c r="L309" s="31">
        <f>L310</f>
        <v>40</v>
      </c>
    </row>
    <row r="310" spans="1:12">
      <c r="A310" s="73" t="s">
        <v>183</v>
      </c>
      <c r="B310" s="4"/>
      <c r="C310" s="4"/>
      <c r="D310" s="43"/>
      <c r="E310" s="43"/>
      <c r="F310" s="41"/>
      <c r="G310" s="26" t="s">
        <v>395</v>
      </c>
      <c r="H310" s="42" t="s">
        <v>260</v>
      </c>
      <c r="I310" s="42" t="s">
        <v>94</v>
      </c>
      <c r="J310" s="42" t="s">
        <v>264</v>
      </c>
      <c r="K310" s="42" t="s">
        <v>184</v>
      </c>
      <c r="L310" s="35">
        <v>40</v>
      </c>
    </row>
    <row r="311" spans="1:12">
      <c r="A311" s="36" t="s">
        <v>267</v>
      </c>
      <c r="B311" s="78"/>
      <c r="C311" s="78"/>
      <c r="D311" s="78"/>
      <c r="E311" s="4"/>
      <c r="F311" s="14"/>
      <c r="G311" s="41"/>
      <c r="H311" s="34"/>
      <c r="I311" s="34"/>
      <c r="J311" s="34"/>
      <c r="K311" s="34"/>
      <c r="L311" s="28"/>
    </row>
    <row r="312" spans="1:12">
      <c r="A312" s="36" t="s">
        <v>268</v>
      </c>
      <c r="B312" s="78"/>
      <c r="C312" s="78"/>
      <c r="D312" s="78"/>
      <c r="E312" s="4"/>
      <c r="F312" s="14"/>
      <c r="G312" s="67" t="s">
        <v>406</v>
      </c>
      <c r="H312" s="37" t="s">
        <v>260</v>
      </c>
      <c r="I312" s="37" t="s">
        <v>94</v>
      </c>
      <c r="J312" s="37" t="s">
        <v>269</v>
      </c>
      <c r="K312" s="37"/>
      <c r="L312" s="38">
        <f>L313</f>
        <v>1000</v>
      </c>
    </row>
    <row r="313" spans="1:12">
      <c r="A313" s="73" t="s">
        <v>183</v>
      </c>
      <c r="B313" s="78"/>
      <c r="C313" s="78"/>
      <c r="D313" s="78"/>
      <c r="E313" s="4"/>
      <c r="F313" s="14"/>
      <c r="G313" s="41" t="s">
        <v>406</v>
      </c>
      <c r="H313" s="71" t="s">
        <v>260</v>
      </c>
      <c r="I313" s="71" t="s">
        <v>94</v>
      </c>
      <c r="J313" s="71" t="s">
        <v>269</v>
      </c>
      <c r="K313" s="71" t="s">
        <v>184</v>
      </c>
      <c r="L313" s="28">
        <v>1000</v>
      </c>
    </row>
    <row r="314" spans="1:12">
      <c r="A314" s="36" t="s">
        <v>270</v>
      </c>
      <c r="B314" s="4"/>
      <c r="C314" s="4"/>
      <c r="D314" s="4"/>
      <c r="E314" s="4"/>
      <c r="F314" s="14"/>
      <c r="G314" s="67" t="s">
        <v>406</v>
      </c>
      <c r="H314" s="37" t="s">
        <v>260</v>
      </c>
      <c r="I314" s="37" t="s">
        <v>94</v>
      </c>
      <c r="J314" s="37" t="s">
        <v>409</v>
      </c>
      <c r="K314" s="34"/>
      <c r="L314" s="38">
        <f>L315</f>
        <v>940.7</v>
      </c>
    </row>
    <row r="315" spans="1:12">
      <c r="A315" s="36" t="s">
        <v>181</v>
      </c>
      <c r="B315" s="4"/>
      <c r="C315" s="4"/>
      <c r="D315" s="4"/>
      <c r="E315" s="4"/>
      <c r="F315" s="14"/>
      <c r="G315" s="67" t="s">
        <v>406</v>
      </c>
      <c r="H315" s="37" t="s">
        <v>260</v>
      </c>
      <c r="I315" s="37" t="s">
        <v>94</v>
      </c>
      <c r="J315" s="37" t="s">
        <v>271</v>
      </c>
      <c r="K315" s="37"/>
      <c r="L315" s="38">
        <f>L316</f>
        <v>940.7</v>
      </c>
    </row>
    <row r="316" spans="1:12">
      <c r="A316" s="73" t="s">
        <v>344</v>
      </c>
      <c r="B316" s="4"/>
      <c r="C316" s="4"/>
      <c r="D316" s="4"/>
      <c r="E316" s="4"/>
      <c r="F316" s="14"/>
      <c r="G316" s="41" t="s">
        <v>406</v>
      </c>
      <c r="H316" s="27" t="s">
        <v>260</v>
      </c>
      <c r="I316" s="27" t="s">
        <v>94</v>
      </c>
      <c r="J316" s="27" t="s">
        <v>271</v>
      </c>
      <c r="K316" s="71" t="s">
        <v>184</v>
      </c>
      <c r="L316" s="28">
        <f>615.3+67.6+257.8</f>
        <v>940.7</v>
      </c>
    </row>
    <row r="317" spans="1:12">
      <c r="A317" s="36" t="s">
        <v>272</v>
      </c>
      <c r="B317" s="66"/>
      <c r="C317" s="66"/>
      <c r="D317" s="66"/>
      <c r="E317" s="66"/>
      <c r="F317" s="67"/>
      <c r="G317" s="21" t="s">
        <v>406</v>
      </c>
      <c r="H317" s="37" t="s">
        <v>260</v>
      </c>
      <c r="I317" s="37" t="s">
        <v>94</v>
      </c>
      <c r="J317" s="37"/>
      <c r="K317" s="37"/>
      <c r="L317" s="38">
        <f>L318+L328+L323+L320+L339+L326</f>
        <v>4425.2</v>
      </c>
    </row>
    <row r="318" spans="1:12">
      <c r="A318" s="36" t="s">
        <v>181</v>
      </c>
      <c r="B318" s="66"/>
      <c r="C318" s="66"/>
      <c r="D318" s="66"/>
      <c r="E318" s="66"/>
      <c r="F318" s="67"/>
      <c r="G318" s="21" t="s">
        <v>406</v>
      </c>
      <c r="H318" s="37" t="s">
        <v>260</v>
      </c>
      <c r="I318" s="37" t="s">
        <v>94</v>
      </c>
      <c r="J318" s="37" t="s">
        <v>273</v>
      </c>
      <c r="K318" s="37"/>
      <c r="L318" s="38">
        <f>L319</f>
        <v>3040.6</v>
      </c>
    </row>
    <row r="319" spans="1:12">
      <c r="A319" s="73" t="s">
        <v>344</v>
      </c>
      <c r="B319" s="4"/>
      <c r="C319" s="4"/>
      <c r="D319" s="4"/>
      <c r="E319" s="4"/>
      <c r="F319" s="14"/>
      <c r="G319" s="41" t="s">
        <v>406</v>
      </c>
      <c r="H319" s="27" t="s">
        <v>260</v>
      </c>
      <c r="I319" s="27" t="s">
        <v>94</v>
      </c>
      <c r="J319" s="27" t="s">
        <v>273</v>
      </c>
      <c r="K319" s="71" t="s">
        <v>184</v>
      </c>
      <c r="L319" s="28">
        <f>1560.8+187.6+998.2+294</f>
        <v>3040.6</v>
      </c>
    </row>
    <row r="320" spans="1:12">
      <c r="A320" s="36" t="s">
        <v>185</v>
      </c>
      <c r="B320" s="4"/>
      <c r="C320" s="4"/>
      <c r="D320" s="4"/>
      <c r="E320" s="4"/>
      <c r="F320" s="14"/>
      <c r="G320" s="21" t="s">
        <v>406</v>
      </c>
      <c r="H320" s="37" t="s">
        <v>260</v>
      </c>
      <c r="I320" s="37" t="s">
        <v>94</v>
      </c>
      <c r="J320" s="37" t="s">
        <v>273</v>
      </c>
      <c r="K320" s="37"/>
      <c r="L320" s="38">
        <f>L321</f>
        <v>50</v>
      </c>
    </row>
    <row r="321" spans="1:12">
      <c r="A321" s="73" t="s">
        <v>183</v>
      </c>
      <c r="B321" s="4"/>
      <c r="C321" s="4"/>
      <c r="D321" s="4"/>
      <c r="E321" s="4"/>
      <c r="F321" s="14"/>
      <c r="G321" s="41" t="s">
        <v>406</v>
      </c>
      <c r="H321" s="27" t="s">
        <v>260</v>
      </c>
      <c r="I321" s="27" t="s">
        <v>94</v>
      </c>
      <c r="J321" s="27" t="s">
        <v>273</v>
      </c>
      <c r="K321" s="71" t="s">
        <v>184</v>
      </c>
      <c r="L321" s="28">
        <v>50</v>
      </c>
    </row>
    <row r="322" spans="1:12">
      <c r="A322" s="36" t="s">
        <v>274</v>
      </c>
      <c r="B322" s="4"/>
      <c r="C322" s="4"/>
      <c r="D322" s="4"/>
      <c r="E322" s="4"/>
      <c r="F322" s="14"/>
      <c r="G322" s="41"/>
      <c r="H322" s="27"/>
      <c r="I322" s="27"/>
      <c r="J322" s="27"/>
      <c r="K322" s="71"/>
      <c r="L322" s="28"/>
    </row>
    <row r="323" spans="1:12">
      <c r="A323" s="36" t="s">
        <v>275</v>
      </c>
      <c r="B323" s="4"/>
      <c r="C323" s="4"/>
      <c r="D323" s="4"/>
      <c r="E323" s="4"/>
      <c r="F323" s="14"/>
      <c r="G323" s="21" t="s">
        <v>406</v>
      </c>
      <c r="H323" s="37" t="s">
        <v>260</v>
      </c>
      <c r="I323" s="37" t="s">
        <v>94</v>
      </c>
      <c r="J323" s="37" t="s">
        <v>273</v>
      </c>
      <c r="K323" s="37"/>
      <c r="L323" s="38">
        <f>L324</f>
        <v>569.6</v>
      </c>
    </row>
    <row r="324" spans="1:12">
      <c r="A324" s="73" t="s">
        <v>183</v>
      </c>
      <c r="B324" s="4"/>
      <c r="C324" s="4"/>
      <c r="D324" s="4"/>
      <c r="E324" s="4"/>
      <c r="F324" s="14"/>
      <c r="G324" s="41" t="s">
        <v>406</v>
      </c>
      <c r="H324" s="27" t="s">
        <v>260</v>
      </c>
      <c r="I324" s="27" t="s">
        <v>94</v>
      </c>
      <c r="J324" s="27" t="s">
        <v>273</v>
      </c>
      <c r="K324" s="27" t="s">
        <v>184</v>
      </c>
      <c r="L324" s="28">
        <v>569.6</v>
      </c>
    </row>
    <row r="325" spans="1:12">
      <c r="A325" s="11" t="s">
        <v>118</v>
      </c>
      <c r="B325" s="4"/>
      <c r="C325" s="4"/>
      <c r="D325" s="43"/>
      <c r="E325" s="43"/>
      <c r="F325" s="41"/>
      <c r="G325" s="26"/>
      <c r="H325" s="42"/>
      <c r="I325" s="42"/>
      <c r="J325" s="42"/>
      <c r="K325" s="42"/>
      <c r="L325" s="35"/>
    </row>
    <row r="326" spans="1:12">
      <c r="A326" s="11" t="s">
        <v>119</v>
      </c>
      <c r="B326" s="4"/>
      <c r="C326" s="4"/>
      <c r="D326" s="43"/>
      <c r="E326" s="43"/>
      <c r="F326" s="41"/>
      <c r="G326" s="67" t="s">
        <v>395</v>
      </c>
      <c r="H326" s="22" t="s">
        <v>260</v>
      </c>
      <c r="I326" s="22" t="s">
        <v>94</v>
      </c>
      <c r="J326" s="22" t="s">
        <v>273</v>
      </c>
      <c r="K326" s="22"/>
      <c r="L326" s="31">
        <f>L327</f>
        <v>35</v>
      </c>
    </row>
    <row r="327" spans="1:12">
      <c r="A327" s="73" t="s">
        <v>183</v>
      </c>
      <c r="B327" s="4"/>
      <c r="C327" s="4"/>
      <c r="D327" s="43"/>
      <c r="E327" s="43"/>
      <c r="F327" s="41"/>
      <c r="G327" s="26" t="s">
        <v>395</v>
      </c>
      <c r="H327" s="42" t="s">
        <v>260</v>
      </c>
      <c r="I327" s="42" t="s">
        <v>94</v>
      </c>
      <c r="J327" s="42" t="s">
        <v>273</v>
      </c>
      <c r="K327" s="42" t="s">
        <v>184</v>
      </c>
      <c r="L327" s="35">
        <v>35</v>
      </c>
    </row>
    <row r="328" spans="1:12">
      <c r="A328" s="36" t="s">
        <v>276</v>
      </c>
      <c r="B328" s="4"/>
      <c r="C328" s="4"/>
      <c r="D328" s="4"/>
      <c r="E328" s="4"/>
      <c r="F328" s="14"/>
      <c r="G328" s="21" t="s">
        <v>406</v>
      </c>
      <c r="H328" s="37" t="s">
        <v>260</v>
      </c>
      <c r="I328" s="37" t="s">
        <v>94</v>
      </c>
      <c r="J328" s="37" t="s">
        <v>277</v>
      </c>
      <c r="K328" s="37"/>
      <c r="L328" s="38">
        <f>L330+L333+L336</f>
        <v>230</v>
      </c>
    </row>
    <row r="329" spans="1:12">
      <c r="A329" s="46" t="s">
        <v>278</v>
      </c>
      <c r="B329" s="4"/>
      <c r="C329" s="4"/>
      <c r="D329" s="4"/>
      <c r="E329" s="4"/>
      <c r="F329" s="14"/>
      <c r="G329" s="21"/>
      <c r="H329" s="37"/>
      <c r="I329" s="37"/>
      <c r="J329" s="37"/>
      <c r="K329" s="37"/>
      <c r="L329" s="38"/>
    </row>
    <row r="330" spans="1:12">
      <c r="A330" s="46" t="s">
        <v>279</v>
      </c>
      <c r="B330" s="4"/>
      <c r="C330" s="4"/>
      <c r="D330" s="4"/>
      <c r="E330" s="4"/>
      <c r="F330" s="14"/>
      <c r="G330" s="41" t="s">
        <v>406</v>
      </c>
      <c r="H330" s="27" t="s">
        <v>260</v>
      </c>
      <c r="I330" s="27" t="s">
        <v>94</v>
      </c>
      <c r="J330" s="27" t="s">
        <v>280</v>
      </c>
      <c r="K330" s="27"/>
      <c r="L330" s="28">
        <f>L331</f>
        <v>138.1</v>
      </c>
    </row>
    <row r="331" spans="1:12">
      <c r="A331" s="73" t="s">
        <v>344</v>
      </c>
      <c r="B331" s="4"/>
      <c r="C331" s="4"/>
      <c r="D331" s="4"/>
      <c r="E331" s="4"/>
      <c r="F331" s="14"/>
      <c r="G331" s="41" t="s">
        <v>406</v>
      </c>
      <c r="H331" s="27" t="s">
        <v>260</v>
      </c>
      <c r="I331" s="27" t="s">
        <v>94</v>
      </c>
      <c r="J331" s="27" t="s">
        <v>280</v>
      </c>
      <c r="K331" s="71" t="s">
        <v>184</v>
      </c>
      <c r="L331" s="28">
        <v>138.1</v>
      </c>
    </row>
    <row r="332" spans="1:12">
      <c r="A332" s="46" t="s">
        <v>278</v>
      </c>
      <c r="B332" s="4"/>
      <c r="C332" s="4"/>
      <c r="D332" s="4"/>
      <c r="E332" s="4"/>
      <c r="F332" s="14"/>
      <c r="G332" s="41"/>
      <c r="H332" s="27"/>
      <c r="I332" s="27"/>
      <c r="J332" s="27"/>
      <c r="K332" s="27"/>
      <c r="L332" s="28"/>
    </row>
    <row r="333" spans="1:12">
      <c r="A333" s="46" t="s">
        <v>281</v>
      </c>
      <c r="B333" s="4"/>
      <c r="C333" s="4"/>
      <c r="D333" s="4"/>
      <c r="E333" s="4"/>
      <c r="F333" s="14"/>
      <c r="G333" s="41" t="s">
        <v>406</v>
      </c>
      <c r="H333" s="27" t="s">
        <v>260</v>
      </c>
      <c r="I333" s="27" t="s">
        <v>94</v>
      </c>
      <c r="J333" s="27" t="s">
        <v>282</v>
      </c>
      <c r="K333" s="27"/>
      <c r="L333" s="28">
        <f>L334</f>
        <v>74</v>
      </c>
    </row>
    <row r="334" spans="1:12">
      <c r="A334" s="73" t="s">
        <v>344</v>
      </c>
      <c r="B334" s="4"/>
      <c r="C334" s="4"/>
      <c r="D334" s="4"/>
      <c r="E334" s="4"/>
      <c r="F334" s="14"/>
      <c r="G334" s="41" t="s">
        <v>406</v>
      </c>
      <c r="H334" s="27" t="s">
        <v>260</v>
      </c>
      <c r="I334" s="27" t="s">
        <v>94</v>
      </c>
      <c r="J334" s="27" t="s">
        <v>282</v>
      </c>
      <c r="K334" s="71" t="s">
        <v>184</v>
      </c>
      <c r="L334" s="28">
        <v>74</v>
      </c>
    </row>
    <row r="335" spans="1:12">
      <c r="A335" s="46" t="s">
        <v>278</v>
      </c>
      <c r="B335" s="4"/>
      <c r="C335" s="4"/>
      <c r="D335" s="4"/>
      <c r="E335" s="4"/>
      <c r="F335" s="14"/>
      <c r="G335" s="41"/>
      <c r="H335" s="27"/>
      <c r="I335" s="27"/>
      <c r="J335" s="27"/>
      <c r="K335" s="27"/>
      <c r="L335" s="28"/>
    </row>
    <row r="336" spans="1:12">
      <c r="A336" s="46" t="s">
        <v>283</v>
      </c>
      <c r="B336" s="4"/>
      <c r="C336" s="4"/>
      <c r="D336" s="4"/>
      <c r="E336" s="4"/>
      <c r="F336" s="14"/>
      <c r="G336" s="41" t="s">
        <v>406</v>
      </c>
      <c r="H336" s="27" t="s">
        <v>260</v>
      </c>
      <c r="I336" s="27" t="s">
        <v>94</v>
      </c>
      <c r="J336" s="27" t="s">
        <v>284</v>
      </c>
      <c r="K336" s="27"/>
      <c r="L336" s="28">
        <f>L337</f>
        <v>17.899999999999999</v>
      </c>
    </row>
    <row r="337" spans="1:12">
      <c r="A337" s="73" t="s">
        <v>344</v>
      </c>
      <c r="B337" s="4"/>
      <c r="C337" s="4"/>
      <c r="D337" s="4"/>
      <c r="E337" s="4"/>
      <c r="F337" s="14"/>
      <c r="G337" s="41" t="s">
        <v>406</v>
      </c>
      <c r="H337" s="27" t="s">
        <v>260</v>
      </c>
      <c r="I337" s="27" t="s">
        <v>94</v>
      </c>
      <c r="J337" s="27" t="s">
        <v>284</v>
      </c>
      <c r="K337" s="71" t="s">
        <v>184</v>
      </c>
      <c r="L337" s="28">
        <v>17.899999999999999</v>
      </c>
    </row>
    <row r="338" spans="1:12">
      <c r="A338" s="77" t="s">
        <v>285</v>
      </c>
      <c r="B338" s="4"/>
      <c r="C338" s="4"/>
      <c r="D338" s="4"/>
      <c r="E338" s="4"/>
      <c r="F338" s="14"/>
      <c r="G338" s="41"/>
      <c r="H338" s="27"/>
      <c r="I338" s="27"/>
      <c r="J338" s="27"/>
      <c r="K338" s="71"/>
      <c r="L338" s="28"/>
    </row>
    <row r="339" spans="1:12">
      <c r="A339" s="77" t="s">
        <v>286</v>
      </c>
      <c r="B339" s="4"/>
      <c r="C339" s="4"/>
      <c r="D339" s="4"/>
      <c r="E339" s="4"/>
      <c r="F339" s="14"/>
      <c r="G339" s="67" t="s">
        <v>406</v>
      </c>
      <c r="H339" s="37" t="s">
        <v>260</v>
      </c>
      <c r="I339" s="37" t="s">
        <v>94</v>
      </c>
      <c r="J339" s="37" t="s">
        <v>287</v>
      </c>
      <c r="K339" s="72"/>
      <c r="L339" s="38">
        <f>L340</f>
        <v>500</v>
      </c>
    </row>
    <row r="340" spans="1:12">
      <c r="A340" s="73" t="s">
        <v>183</v>
      </c>
      <c r="B340" s="4"/>
      <c r="C340" s="4"/>
      <c r="D340" s="4"/>
      <c r="E340" s="4"/>
      <c r="F340" s="14"/>
      <c r="G340" s="41" t="s">
        <v>406</v>
      </c>
      <c r="H340" s="27" t="s">
        <v>260</v>
      </c>
      <c r="I340" s="27" t="s">
        <v>94</v>
      </c>
      <c r="J340" s="27" t="s">
        <v>287</v>
      </c>
      <c r="K340" s="71" t="s">
        <v>184</v>
      </c>
      <c r="L340" s="28">
        <v>500</v>
      </c>
    </row>
    <row r="341" spans="1:12">
      <c r="A341" s="77" t="s">
        <v>57</v>
      </c>
      <c r="B341" s="66"/>
      <c r="C341" s="66"/>
      <c r="D341" s="66"/>
      <c r="E341" s="66"/>
      <c r="F341" s="67"/>
      <c r="G341" s="21" t="s">
        <v>406</v>
      </c>
      <c r="H341" s="37" t="s">
        <v>260</v>
      </c>
      <c r="I341" s="37" t="s">
        <v>112</v>
      </c>
      <c r="J341" s="37"/>
      <c r="K341" s="37"/>
      <c r="L341" s="38">
        <f>L350+L344+L360</f>
        <v>3860</v>
      </c>
    </row>
    <row r="342" spans="1:12">
      <c r="A342" s="36" t="s">
        <v>98</v>
      </c>
      <c r="B342" s="66"/>
      <c r="C342" s="66"/>
      <c r="D342" s="66"/>
      <c r="E342" s="66"/>
      <c r="F342" s="67"/>
      <c r="G342" s="21"/>
      <c r="H342" s="37"/>
      <c r="I342" s="37"/>
      <c r="J342" s="37"/>
      <c r="K342" s="37"/>
      <c r="L342" s="38"/>
    </row>
    <row r="343" spans="1:12">
      <c r="A343" s="36" t="s">
        <v>374</v>
      </c>
      <c r="B343" s="66"/>
      <c r="C343" s="66"/>
      <c r="D343" s="66"/>
      <c r="E343" s="66"/>
      <c r="F343" s="67"/>
      <c r="G343" s="21"/>
      <c r="H343" s="37"/>
      <c r="I343" s="37"/>
      <c r="J343" s="37"/>
      <c r="K343" s="37"/>
      <c r="L343" s="38"/>
    </row>
    <row r="344" spans="1:12">
      <c r="A344" s="36" t="s">
        <v>375</v>
      </c>
      <c r="B344" s="66"/>
      <c r="C344" s="66"/>
      <c r="D344" s="66"/>
      <c r="E344" s="66"/>
      <c r="F344" s="67"/>
      <c r="G344" s="21" t="s">
        <v>406</v>
      </c>
      <c r="H344" s="37" t="s">
        <v>260</v>
      </c>
      <c r="I344" s="37" t="s">
        <v>112</v>
      </c>
      <c r="J344" s="37" t="s">
        <v>100</v>
      </c>
      <c r="K344" s="37"/>
      <c r="L344" s="38">
        <f>L345</f>
        <v>648.20000000000005</v>
      </c>
    </row>
    <row r="345" spans="1:12">
      <c r="A345" s="36" t="s">
        <v>116</v>
      </c>
      <c r="B345" s="66"/>
      <c r="C345" s="66"/>
      <c r="D345" s="66"/>
      <c r="E345" s="66"/>
      <c r="F345" s="67"/>
      <c r="G345" s="21" t="s">
        <v>406</v>
      </c>
      <c r="H345" s="37" t="s">
        <v>260</v>
      </c>
      <c r="I345" s="37" t="s">
        <v>112</v>
      </c>
      <c r="J345" s="37" t="s">
        <v>117</v>
      </c>
      <c r="K345" s="37"/>
      <c r="L345" s="38">
        <f>L346</f>
        <v>648.20000000000005</v>
      </c>
    </row>
    <row r="346" spans="1:12">
      <c r="A346" s="29" t="s">
        <v>250</v>
      </c>
      <c r="B346" s="66"/>
      <c r="C346" s="66"/>
      <c r="D346" s="66"/>
      <c r="E346" s="66"/>
      <c r="F346" s="67"/>
      <c r="G346" s="26" t="s">
        <v>406</v>
      </c>
      <c r="H346" s="27" t="s">
        <v>260</v>
      </c>
      <c r="I346" s="27" t="s">
        <v>112</v>
      </c>
      <c r="J346" s="27" t="s">
        <v>117</v>
      </c>
      <c r="K346" s="71" t="s">
        <v>104</v>
      </c>
      <c r="L346" s="35">
        <f>328.2+54.7+205.3+60</f>
        <v>648.20000000000005</v>
      </c>
    </row>
    <row r="347" spans="1:12">
      <c r="A347" s="77" t="s">
        <v>251</v>
      </c>
      <c r="B347" s="4"/>
      <c r="C347" s="4"/>
      <c r="D347" s="4"/>
      <c r="E347" s="4"/>
      <c r="F347" s="14"/>
      <c r="G347" s="26"/>
      <c r="H347" s="37"/>
      <c r="I347" s="37"/>
      <c r="J347" s="37"/>
      <c r="K347" s="37"/>
      <c r="L347" s="38"/>
    </row>
    <row r="348" spans="1:12">
      <c r="A348" s="77" t="s">
        <v>252</v>
      </c>
      <c r="B348" s="4"/>
      <c r="C348" s="4"/>
      <c r="D348" s="4"/>
      <c r="E348" s="4"/>
      <c r="F348" s="14"/>
      <c r="G348" s="26"/>
      <c r="H348" s="37"/>
      <c r="I348" s="37"/>
      <c r="J348" s="37"/>
      <c r="K348" s="37"/>
      <c r="L348" s="38"/>
    </row>
    <row r="349" spans="1:12">
      <c r="A349" s="77" t="s">
        <v>253</v>
      </c>
      <c r="B349" s="4"/>
      <c r="C349" s="4"/>
      <c r="D349" s="4"/>
      <c r="E349" s="4"/>
      <c r="F349" s="14"/>
      <c r="G349" s="26"/>
      <c r="H349" s="37"/>
      <c r="I349" s="37"/>
      <c r="J349" s="37"/>
      <c r="K349" s="37"/>
      <c r="L349" s="38"/>
    </row>
    <row r="350" spans="1:12">
      <c r="A350" s="36" t="s">
        <v>289</v>
      </c>
      <c r="B350" s="4"/>
      <c r="C350" s="4"/>
      <c r="D350" s="4"/>
      <c r="E350" s="4"/>
      <c r="F350" s="14"/>
      <c r="G350" s="21" t="s">
        <v>406</v>
      </c>
      <c r="H350" s="37" t="s">
        <v>260</v>
      </c>
      <c r="I350" s="37" t="s">
        <v>112</v>
      </c>
      <c r="J350" s="37"/>
      <c r="K350" s="37"/>
      <c r="L350" s="38">
        <f>L352+L355+L357</f>
        <v>3211.8</v>
      </c>
    </row>
    <row r="351" spans="1:12">
      <c r="A351" s="36" t="s">
        <v>255</v>
      </c>
      <c r="B351" s="4"/>
      <c r="C351" s="4"/>
      <c r="D351" s="4"/>
      <c r="E351" s="4"/>
      <c r="F351" s="14"/>
      <c r="G351" s="26"/>
      <c r="H351" s="37"/>
      <c r="I351" s="37"/>
      <c r="J351" s="37"/>
      <c r="K351" s="37"/>
      <c r="L351" s="38"/>
    </row>
    <row r="352" spans="1:12">
      <c r="A352" s="36" t="s">
        <v>290</v>
      </c>
      <c r="B352" s="4"/>
      <c r="C352" s="4"/>
      <c r="D352" s="4"/>
      <c r="E352" s="4"/>
      <c r="F352" s="14"/>
      <c r="G352" s="21" t="s">
        <v>406</v>
      </c>
      <c r="H352" s="37" t="s">
        <v>260</v>
      </c>
      <c r="I352" s="37" t="s">
        <v>112</v>
      </c>
      <c r="J352" s="37" t="s">
        <v>256</v>
      </c>
      <c r="K352" s="37"/>
      <c r="L352" s="38">
        <f>L353</f>
        <v>2561.8000000000002</v>
      </c>
    </row>
    <row r="353" spans="1:12">
      <c r="A353" s="29" t="s">
        <v>250</v>
      </c>
      <c r="B353" s="4"/>
      <c r="C353" s="4"/>
      <c r="D353" s="4"/>
      <c r="E353" s="4"/>
      <c r="F353" s="14"/>
      <c r="G353" s="26" t="s">
        <v>406</v>
      </c>
      <c r="H353" s="27" t="s">
        <v>260</v>
      </c>
      <c r="I353" s="27" t="s">
        <v>112</v>
      </c>
      <c r="J353" s="27" t="s">
        <v>256</v>
      </c>
      <c r="K353" s="27" t="s">
        <v>257</v>
      </c>
      <c r="L353" s="28">
        <f>1697.7+166.3-100+522.8+350+154-229</f>
        <v>2561.8000000000002</v>
      </c>
    </row>
    <row r="354" spans="1:12">
      <c r="A354" s="36" t="s">
        <v>186</v>
      </c>
      <c r="B354" s="66"/>
      <c r="C354" s="4"/>
      <c r="D354" s="4"/>
      <c r="E354" s="4"/>
      <c r="F354" s="14"/>
      <c r="G354" s="26"/>
      <c r="H354" s="27"/>
      <c r="I354" s="27"/>
      <c r="J354" s="27"/>
      <c r="K354" s="27"/>
      <c r="L354" s="28"/>
    </row>
    <row r="355" spans="1:12">
      <c r="A355" s="36" t="s">
        <v>187</v>
      </c>
      <c r="B355" s="66"/>
      <c r="C355" s="4"/>
      <c r="D355" s="4"/>
      <c r="E355" s="4"/>
      <c r="F355" s="14"/>
      <c r="G355" s="67" t="s">
        <v>406</v>
      </c>
      <c r="H355" s="37" t="s">
        <v>260</v>
      </c>
      <c r="I355" s="37" t="s">
        <v>112</v>
      </c>
      <c r="J355" s="37" t="s">
        <v>256</v>
      </c>
      <c r="K355" s="37"/>
      <c r="L355" s="38">
        <f>L356</f>
        <v>650</v>
      </c>
    </row>
    <row r="356" spans="1:12">
      <c r="A356" s="73" t="s">
        <v>186</v>
      </c>
      <c r="B356" s="66"/>
      <c r="C356" s="4"/>
      <c r="D356" s="4"/>
      <c r="E356" s="4"/>
      <c r="F356" s="14"/>
      <c r="G356" s="26" t="s">
        <v>406</v>
      </c>
      <c r="H356" s="27" t="s">
        <v>260</v>
      </c>
      <c r="I356" s="71" t="s">
        <v>112</v>
      </c>
      <c r="J356" s="71" t="s">
        <v>256</v>
      </c>
      <c r="K356" s="27" t="s">
        <v>192</v>
      </c>
      <c r="L356" s="28">
        <f>300+250+100</f>
        <v>650</v>
      </c>
    </row>
    <row r="357" spans="1:12">
      <c r="A357" s="36" t="s">
        <v>185</v>
      </c>
      <c r="B357" s="4"/>
      <c r="C357" s="4"/>
      <c r="D357" s="4"/>
      <c r="E357" s="4"/>
      <c r="F357" s="14"/>
      <c r="G357" s="21" t="s">
        <v>406</v>
      </c>
      <c r="H357" s="37" t="s">
        <v>260</v>
      </c>
      <c r="I357" s="37" t="s">
        <v>112</v>
      </c>
      <c r="J357" s="37" t="s">
        <v>256</v>
      </c>
      <c r="K357" s="37"/>
      <c r="L357" s="38">
        <f>L358</f>
        <v>0</v>
      </c>
    </row>
    <row r="358" spans="1:12">
      <c r="A358" s="73" t="s">
        <v>183</v>
      </c>
      <c r="B358" s="4"/>
      <c r="C358" s="4"/>
      <c r="D358" s="4"/>
      <c r="E358" s="4"/>
      <c r="F358" s="14"/>
      <c r="G358" s="41" t="s">
        <v>406</v>
      </c>
      <c r="H358" s="34" t="s">
        <v>260</v>
      </c>
      <c r="I358" s="34" t="s">
        <v>112</v>
      </c>
      <c r="J358" s="34" t="s">
        <v>256</v>
      </c>
      <c r="K358" s="34" t="s">
        <v>257</v>
      </c>
      <c r="L358" s="28">
        <f>660-660</f>
        <v>0</v>
      </c>
    </row>
    <row r="359" spans="1:12">
      <c r="A359" s="77" t="s">
        <v>291</v>
      </c>
      <c r="B359" s="4"/>
      <c r="C359" s="4"/>
      <c r="D359" s="4"/>
      <c r="E359" s="4"/>
      <c r="F359" s="14"/>
      <c r="G359" s="26"/>
      <c r="H359" s="27"/>
      <c r="I359" s="27"/>
      <c r="J359" s="27"/>
      <c r="K359" s="27"/>
      <c r="L359" s="28"/>
    </row>
    <row r="360" spans="1:12">
      <c r="A360" s="77" t="s">
        <v>292</v>
      </c>
      <c r="B360" s="4"/>
      <c r="C360" s="4"/>
      <c r="D360" s="4"/>
      <c r="E360" s="4"/>
      <c r="F360" s="14"/>
      <c r="G360" s="67" t="s">
        <v>406</v>
      </c>
      <c r="H360" s="37" t="s">
        <v>260</v>
      </c>
      <c r="I360" s="37" t="s">
        <v>112</v>
      </c>
      <c r="J360" s="37" t="s">
        <v>293</v>
      </c>
      <c r="K360" s="37"/>
      <c r="L360" s="38">
        <f>L361</f>
        <v>0</v>
      </c>
    </row>
    <row r="361" spans="1:12">
      <c r="A361" s="73" t="s">
        <v>250</v>
      </c>
      <c r="B361" s="4"/>
      <c r="C361" s="4"/>
      <c r="D361" s="4"/>
      <c r="E361" s="4"/>
      <c r="F361" s="14"/>
      <c r="G361" s="26" t="s">
        <v>406</v>
      </c>
      <c r="H361" s="27" t="s">
        <v>260</v>
      </c>
      <c r="I361" s="27" t="s">
        <v>112</v>
      </c>
      <c r="J361" s="27" t="s">
        <v>293</v>
      </c>
      <c r="K361" s="27" t="s">
        <v>257</v>
      </c>
      <c r="L361" s="28">
        <f>350-350</f>
        <v>0</v>
      </c>
    </row>
    <row r="362" spans="1:12">
      <c r="A362" s="36" t="s">
        <v>43</v>
      </c>
      <c r="B362" s="25"/>
      <c r="C362" s="25"/>
      <c r="D362" s="25"/>
      <c r="E362" s="25"/>
      <c r="F362" s="26"/>
      <c r="G362" s="21" t="s">
        <v>406</v>
      </c>
      <c r="H362" s="37" t="s">
        <v>177</v>
      </c>
      <c r="I362" s="37"/>
      <c r="J362" s="37"/>
      <c r="K362" s="37"/>
      <c r="L362" s="38">
        <f>L363</f>
        <v>3540</v>
      </c>
    </row>
    <row r="363" spans="1:12">
      <c r="A363" s="36" t="s">
        <v>47</v>
      </c>
      <c r="B363" s="43"/>
      <c r="C363" s="43"/>
      <c r="D363" s="43"/>
      <c r="E363" s="43"/>
      <c r="F363" s="41"/>
      <c r="G363" s="21" t="s">
        <v>406</v>
      </c>
      <c r="H363" s="37" t="s">
        <v>177</v>
      </c>
      <c r="I363" s="37" t="s">
        <v>97</v>
      </c>
      <c r="J363" s="37"/>
      <c r="K363" s="37"/>
      <c r="L363" s="38">
        <f>L364</f>
        <v>3540</v>
      </c>
    </row>
    <row r="364" spans="1:12">
      <c r="A364" s="36" t="s">
        <v>228</v>
      </c>
      <c r="B364" s="4"/>
      <c r="C364" s="4"/>
      <c r="D364" s="43"/>
      <c r="E364" s="43"/>
      <c r="F364" s="41"/>
      <c r="G364" s="21" t="s">
        <v>406</v>
      </c>
      <c r="H364" s="37" t="s">
        <v>177</v>
      </c>
      <c r="I364" s="37" t="s">
        <v>97</v>
      </c>
      <c r="J364" s="37" t="s">
        <v>410</v>
      </c>
      <c r="K364" s="37"/>
      <c r="L364" s="38">
        <f>L365+L370+L368</f>
        <v>3540</v>
      </c>
    </row>
    <row r="365" spans="1:12">
      <c r="A365" s="36" t="s">
        <v>181</v>
      </c>
      <c r="B365" s="4"/>
      <c r="C365" s="4"/>
      <c r="D365" s="43"/>
      <c r="E365" s="43"/>
      <c r="F365" s="41"/>
      <c r="G365" s="21" t="s">
        <v>406</v>
      </c>
      <c r="H365" s="37" t="s">
        <v>177</v>
      </c>
      <c r="I365" s="37" t="s">
        <v>97</v>
      </c>
      <c r="J365" s="37" t="s">
        <v>229</v>
      </c>
      <c r="K365" s="37"/>
      <c r="L365" s="38">
        <f>L366</f>
        <v>3411</v>
      </c>
    </row>
    <row r="366" spans="1:12">
      <c r="A366" s="73" t="s">
        <v>344</v>
      </c>
      <c r="B366" s="4"/>
      <c r="C366" s="4"/>
      <c r="D366" s="43"/>
      <c r="E366" s="43"/>
      <c r="F366" s="41"/>
      <c r="G366" s="41" t="s">
        <v>406</v>
      </c>
      <c r="H366" s="42" t="s">
        <v>177</v>
      </c>
      <c r="I366" s="42" t="s">
        <v>97</v>
      </c>
      <c r="J366" s="42" t="s">
        <v>229</v>
      </c>
      <c r="K366" s="42" t="s">
        <v>184</v>
      </c>
      <c r="L366" s="35">
        <f>1865.8+237.9+832.3+570-570+246+229</f>
        <v>3411</v>
      </c>
    </row>
    <row r="367" spans="1:12">
      <c r="A367" s="11" t="s">
        <v>118</v>
      </c>
      <c r="B367" s="4"/>
      <c r="C367" s="4"/>
      <c r="D367" s="43"/>
      <c r="E367" s="43"/>
      <c r="F367" s="41"/>
      <c r="G367" s="26"/>
      <c r="H367" s="42"/>
      <c r="I367" s="42"/>
      <c r="J367" s="42"/>
      <c r="K367" s="42"/>
      <c r="L367" s="35"/>
    </row>
    <row r="368" spans="1:12">
      <c r="A368" s="11" t="s">
        <v>119</v>
      </c>
      <c r="B368" s="4"/>
      <c r="C368" s="4"/>
      <c r="D368" s="43"/>
      <c r="E368" s="43"/>
      <c r="F368" s="41"/>
      <c r="G368" s="67" t="s">
        <v>395</v>
      </c>
      <c r="H368" s="22" t="s">
        <v>177</v>
      </c>
      <c r="I368" s="22" t="s">
        <v>97</v>
      </c>
      <c r="J368" s="22" t="s">
        <v>229</v>
      </c>
      <c r="K368" s="22"/>
      <c r="L368" s="31">
        <f>L369</f>
        <v>29</v>
      </c>
    </row>
    <row r="369" spans="1:12">
      <c r="A369" s="73" t="s">
        <v>183</v>
      </c>
      <c r="B369" s="4"/>
      <c r="C369" s="4"/>
      <c r="D369" s="43"/>
      <c r="E369" s="43"/>
      <c r="F369" s="41"/>
      <c r="G369" s="26" t="s">
        <v>395</v>
      </c>
      <c r="H369" s="42" t="s">
        <v>177</v>
      </c>
      <c r="I369" s="42" t="s">
        <v>97</v>
      </c>
      <c r="J369" s="42" t="s">
        <v>229</v>
      </c>
      <c r="K369" s="42" t="s">
        <v>184</v>
      </c>
      <c r="L369" s="35">
        <v>29</v>
      </c>
    </row>
    <row r="370" spans="1:12">
      <c r="A370" s="36" t="s">
        <v>185</v>
      </c>
      <c r="B370" s="4"/>
      <c r="C370" s="4"/>
      <c r="D370" s="4"/>
      <c r="E370" s="4"/>
      <c r="F370" s="14"/>
      <c r="G370" s="21" t="s">
        <v>406</v>
      </c>
      <c r="H370" s="37" t="s">
        <v>177</v>
      </c>
      <c r="I370" s="37" t="s">
        <v>97</v>
      </c>
      <c r="J370" s="37" t="s">
        <v>229</v>
      </c>
      <c r="K370" s="37"/>
      <c r="L370" s="38">
        <f>L371</f>
        <v>100</v>
      </c>
    </row>
    <row r="371" spans="1:12">
      <c r="A371" s="73" t="s">
        <v>183</v>
      </c>
      <c r="B371" s="4"/>
      <c r="C371" s="4"/>
      <c r="D371" s="4"/>
      <c r="E371" s="4"/>
      <c r="F371" s="41"/>
      <c r="G371" s="41" t="s">
        <v>406</v>
      </c>
      <c r="H371" s="42" t="s">
        <v>177</v>
      </c>
      <c r="I371" s="42" t="s">
        <v>97</v>
      </c>
      <c r="J371" s="42" t="s">
        <v>229</v>
      </c>
      <c r="K371" s="42" t="s">
        <v>184</v>
      </c>
      <c r="L371" s="35">
        <v>100</v>
      </c>
    </row>
    <row r="372" spans="1:12">
      <c r="A372" s="15"/>
      <c r="B372" s="16"/>
      <c r="C372" s="16"/>
      <c r="D372" s="16"/>
      <c r="E372" s="16"/>
      <c r="F372" s="104"/>
      <c r="G372" s="105"/>
      <c r="H372" s="105"/>
      <c r="I372" s="105"/>
      <c r="J372" s="105"/>
      <c r="K372" s="105"/>
      <c r="L372" s="106"/>
    </row>
    <row r="373" spans="1:12">
      <c r="A373" s="90" t="s">
        <v>358</v>
      </c>
      <c r="B373" s="91"/>
      <c r="C373" s="91"/>
      <c r="D373" s="91"/>
      <c r="E373" s="91"/>
      <c r="F373" s="93"/>
      <c r="G373" s="107"/>
      <c r="H373" s="107"/>
      <c r="I373" s="107"/>
      <c r="J373" s="107"/>
      <c r="K373" s="107"/>
      <c r="L373" s="94">
        <f>L18+L165+L206+L297+L184+L194</f>
        <v>485296.39999999997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76" workbookViewId="0">
      <selection sqref="A1:M70"/>
    </sheetView>
  </sheetViews>
  <sheetFormatPr defaultRowHeight="14.4"/>
  <sheetData>
    <row r="1" spans="1:13">
      <c r="A1" s="1"/>
      <c r="B1" s="1"/>
      <c r="C1" s="1"/>
      <c r="D1" s="1"/>
      <c r="E1" s="1"/>
      <c r="F1" s="1"/>
      <c r="G1" s="2" t="s">
        <v>411</v>
      </c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2" t="s">
        <v>86</v>
      </c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2" t="s">
        <v>87</v>
      </c>
      <c r="H3" s="1"/>
      <c r="I3" s="1"/>
      <c r="J3" s="1"/>
      <c r="K3" s="1"/>
    </row>
    <row r="4" spans="1:13">
      <c r="A4" s="1"/>
      <c r="B4" s="1"/>
      <c r="C4" s="1"/>
      <c r="D4" s="1"/>
      <c r="E4" s="1"/>
      <c r="F4" s="1"/>
      <c r="G4" s="2" t="s">
        <v>2</v>
      </c>
      <c r="H4" s="1"/>
      <c r="I4" s="1"/>
      <c r="J4" s="1"/>
      <c r="K4" s="1"/>
    </row>
    <row r="5" spans="1:13">
      <c r="A5" s="1"/>
      <c r="B5" s="1"/>
      <c r="C5" s="1"/>
      <c r="D5" s="1"/>
      <c r="E5" s="1"/>
      <c r="F5" s="1"/>
      <c r="G5" s="2" t="s">
        <v>3</v>
      </c>
      <c r="H5" s="1"/>
      <c r="I5" s="1"/>
      <c r="J5" s="1"/>
      <c r="K5" s="1"/>
    </row>
    <row r="6" spans="1:13">
      <c r="A6" s="1"/>
      <c r="B6" s="1"/>
      <c r="C6" s="1"/>
      <c r="D6" s="1"/>
      <c r="E6" s="1"/>
      <c r="F6" s="1"/>
      <c r="G6" s="2"/>
      <c r="H6" s="1"/>
      <c r="I6" s="1"/>
      <c r="J6" s="1"/>
      <c r="K6" s="1"/>
    </row>
    <row r="7" spans="1:13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3">
      <c r="A8" s="1" t="s">
        <v>412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>
      <c r="A9" s="1" t="s">
        <v>413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>
      <c r="A11" s="108" t="s">
        <v>414</v>
      </c>
      <c r="B11" s="109"/>
      <c r="C11" s="110"/>
      <c r="D11" s="110"/>
      <c r="E11" s="111"/>
      <c r="F11" s="110" t="s">
        <v>415</v>
      </c>
      <c r="G11" s="112" t="s">
        <v>416</v>
      </c>
      <c r="H11" s="113"/>
      <c r="I11" s="113"/>
      <c r="J11" s="113"/>
      <c r="K11" s="108"/>
      <c r="L11" s="108"/>
      <c r="M11" s="108"/>
    </row>
    <row r="12" spans="1:13">
      <c r="A12" s="114"/>
      <c r="B12" s="115" t="s">
        <v>417</v>
      </c>
      <c r="C12" s="116"/>
      <c r="D12" s="116"/>
      <c r="E12" s="117"/>
      <c r="F12" s="117"/>
      <c r="G12" s="118" t="s">
        <v>418</v>
      </c>
      <c r="H12" s="118" t="s">
        <v>419</v>
      </c>
      <c r="I12" s="118" t="s">
        <v>368</v>
      </c>
      <c r="J12" s="118" t="s">
        <v>369</v>
      </c>
      <c r="K12" s="119">
        <v>2013</v>
      </c>
      <c r="L12" s="119">
        <v>2014</v>
      </c>
      <c r="M12" s="119">
        <v>2015</v>
      </c>
    </row>
    <row r="13" spans="1:13">
      <c r="A13" s="108">
        <v>1</v>
      </c>
      <c r="B13" s="120" t="s">
        <v>420</v>
      </c>
      <c r="C13" s="110"/>
      <c r="D13" s="110"/>
      <c r="E13" s="111"/>
      <c r="F13" s="108" t="s">
        <v>421</v>
      </c>
      <c r="G13" s="108"/>
      <c r="H13" s="108"/>
      <c r="I13" s="108"/>
      <c r="J13" s="108"/>
      <c r="K13" s="108"/>
      <c r="L13" s="108"/>
      <c r="M13" s="108"/>
    </row>
    <row r="14" spans="1:13">
      <c r="A14" s="121"/>
      <c r="B14" s="45" t="s">
        <v>422</v>
      </c>
      <c r="C14" s="32"/>
      <c r="D14" s="32"/>
      <c r="E14" s="122"/>
      <c r="F14" s="121" t="s">
        <v>14</v>
      </c>
      <c r="G14" s="121"/>
      <c r="H14" s="121"/>
      <c r="I14" s="121"/>
      <c r="J14" s="121"/>
      <c r="K14" s="121"/>
      <c r="L14" s="121"/>
      <c r="M14" s="121"/>
    </row>
    <row r="15" spans="1:13">
      <c r="A15" s="121"/>
      <c r="B15" s="29"/>
      <c r="C15" s="32"/>
      <c r="D15" s="32"/>
      <c r="E15" s="122"/>
      <c r="F15" s="121" t="s">
        <v>423</v>
      </c>
      <c r="G15" s="52" t="s">
        <v>395</v>
      </c>
      <c r="H15" s="52" t="s">
        <v>424</v>
      </c>
      <c r="I15" s="52">
        <v>7950100</v>
      </c>
      <c r="J15" s="52" t="s">
        <v>425</v>
      </c>
      <c r="K15" s="35">
        <f>855-430</f>
        <v>425</v>
      </c>
      <c r="L15" s="35">
        <v>855</v>
      </c>
      <c r="M15" s="35">
        <v>855</v>
      </c>
    </row>
    <row r="16" spans="1:13">
      <c r="A16" s="114"/>
      <c r="B16" s="115"/>
      <c r="C16" s="116"/>
      <c r="D16" s="116"/>
      <c r="E16" s="117"/>
      <c r="F16" s="123" t="s">
        <v>201</v>
      </c>
      <c r="G16" s="114"/>
      <c r="H16" s="114"/>
      <c r="I16" s="114"/>
      <c r="J16" s="114"/>
      <c r="K16" s="114"/>
      <c r="L16" s="114"/>
      <c r="M16" s="114"/>
    </row>
    <row r="17" spans="1:13">
      <c r="A17" s="124">
        <v>2</v>
      </c>
      <c r="B17" s="120" t="s">
        <v>420</v>
      </c>
      <c r="C17" s="125"/>
      <c r="D17" s="125"/>
      <c r="E17" s="125"/>
      <c r="F17" s="126" t="s">
        <v>426</v>
      </c>
      <c r="G17" s="127"/>
      <c r="H17" s="124"/>
      <c r="I17" s="124"/>
      <c r="J17" s="124"/>
      <c r="K17" s="124"/>
      <c r="L17" s="124"/>
      <c r="M17" s="124"/>
    </row>
    <row r="18" spans="1:13">
      <c r="A18" s="128"/>
      <c r="B18" s="45" t="s">
        <v>427</v>
      </c>
      <c r="C18" s="129"/>
      <c r="D18" s="129"/>
      <c r="E18" s="129"/>
      <c r="F18" s="123" t="s">
        <v>428</v>
      </c>
      <c r="G18" s="130"/>
      <c r="H18" s="128"/>
      <c r="I18" s="128"/>
      <c r="J18" s="128"/>
      <c r="K18" s="128"/>
      <c r="L18" s="128"/>
      <c r="M18" s="128"/>
    </row>
    <row r="19" spans="1:13">
      <c r="A19" s="128"/>
      <c r="B19" s="45" t="s">
        <v>429</v>
      </c>
      <c r="C19" s="129"/>
      <c r="D19" s="129"/>
      <c r="E19" s="129"/>
      <c r="F19" s="123" t="s">
        <v>423</v>
      </c>
      <c r="G19" s="130"/>
      <c r="H19" s="128"/>
      <c r="I19" s="128"/>
      <c r="J19" s="128"/>
      <c r="K19" s="128"/>
      <c r="L19" s="128"/>
      <c r="M19" s="128"/>
    </row>
    <row r="20" spans="1:13">
      <c r="A20" s="131"/>
      <c r="B20" s="132"/>
      <c r="C20" s="133"/>
      <c r="D20" s="133"/>
      <c r="E20" s="133"/>
      <c r="F20" s="134" t="s">
        <v>201</v>
      </c>
      <c r="G20" s="135" t="s">
        <v>381</v>
      </c>
      <c r="H20" s="136">
        <v>1403</v>
      </c>
      <c r="I20" s="136">
        <v>7952000</v>
      </c>
      <c r="J20" s="136" t="s">
        <v>430</v>
      </c>
      <c r="K20" s="137">
        <f>1813.6+1405.2+1372.2+1975.2-400+120+40+200</f>
        <v>6526.2</v>
      </c>
      <c r="L20" s="137">
        <v>0</v>
      </c>
      <c r="M20" s="137">
        <v>0</v>
      </c>
    </row>
    <row r="21" spans="1:13">
      <c r="A21" s="124">
        <v>3</v>
      </c>
      <c r="B21" s="120" t="s">
        <v>420</v>
      </c>
      <c r="C21" s="125"/>
      <c r="D21" s="125"/>
      <c r="E21" s="127"/>
      <c r="F21" s="108" t="s">
        <v>421</v>
      </c>
      <c r="G21" s="124"/>
      <c r="H21" s="124"/>
      <c r="I21" s="124"/>
      <c r="J21" s="124"/>
      <c r="K21" s="124"/>
      <c r="L21" s="124"/>
      <c r="M21" s="124"/>
    </row>
    <row r="22" spans="1:13">
      <c r="A22" s="128"/>
      <c r="B22" s="45" t="s">
        <v>431</v>
      </c>
      <c r="C22" s="129"/>
      <c r="D22" s="129"/>
      <c r="E22" s="130"/>
      <c r="F22" s="121" t="s">
        <v>14</v>
      </c>
      <c r="G22" s="128"/>
      <c r="H22" s="128"/>
      <c r="I22" s="128"/>
      <c r="J22" s="128"/>
      <c r="K22" s="128"/>
      <c r="L22" s="128"/>
      <c r="M22" s="128"/>
    </row>
    <row r="23" spans="1:13">
      <c r="A23" s="128"/>
      <c r="B23" s="45" t="s">
        <v>432</v>
      </c>
      <c r="C23" s="129"/>
      <c r="D23" s="129"/>
      <c r="E23" s="130"/>
      <c r="F23" s="121" t="s">
        <v>423</v>
      </c>
      <c r="G23" s="128"/>
      <c r="H23" s="128"/>
      <c r="I23" s="128"/>
      <c r="J23" s="128"/>
      <c r="K23" s="128"/>
      <c r="L23" s="128"/>
      <c r="M23" s="128"/>
    </row>
    <row r="24" spans="1:13">
      <c r="A24" s="131"/>
      <c r="B24" s="132" t="s">
        <v>433</v>
      </c>
      <c r="C24" s="133"/>
      <c r="D24" s="133"/>
      <c r="E24" s="138"/>
      <c r="F24" s="123" t="s">
        <v>201</v>
      </c>
      <c r="G24" s="136" t="s">
        <v>395</v>
      </c>
      <c r="H24" s="136" t="s">
        <v>424</v>
      </c>
      <c r="I24" s="136">
        <v>7952100</v>
      </c>
      <c r="J24" s="136" t="s">
        <v>425</v>
      </c>
      <c r="K24" s="137">
        <v>63.4</v>
      </c>
      <c r="L24" s="137">
        <v>0</v>
      </c>
      <c r="M24" s="137">
        <v>0</v>
      </c>
    </row>
    <row r="25" spans="1:13">
      <c r="A25" s="124">
        <v>4</v>
      </c>
      <c r="B25" s="120" t="s">
        <v>420</v>
      </c>
      <c r="C25" s="125"/>
      <c r="D25" s="125"/>
      <c r="E25" s="125"/>
      <c r="F25" s="108" t="s">
        <v>421</v>
      </c>
      <c r="G25" s="124"/>
      <c r="H25" s="124"/>
      <c r="I25" s="124"/>
      <c r="J25" s="124"/>
      <c r="K25" s="124"/>
      <c r="L25" s="124"/>
      <c r="M25" s="124"/>
    </row>
    <row r="26" spans="1:13">
      <c r="A26" s="128"/>
      <c r="B26" s="45" t="s">
        <v>434</v>
      </c>
      <c r="C26" s="129"/>
      <c r="D26" s="129"/>
      <c r="E26" s="129"/>
      <c r="F26" s="121" t="s">
        <v>14</v>
      </c>
      <c r="G26" s="128"/>
      <c r="H26" s="128"/>
      <c r="I26" s="128"/>
      <c r="J26" s="128"/>
      <c r="K26" s="128"/>
      <c r="L26" s="128"/>
      <c r="M26" s="128"/>
    </row>
    <row r="27" spans="1:13">
      <c r="A27" s="128"/>
      <c r="B27" s="45" t="s">
        <v>435</v>
      </c>
      <c r="C27" s="129"/>
      <c r="D27" s="129"/>
      <c r="E27" s="129"/>
      <c r="F27" s="121" t="s">
        <v>423</v>
      </c>
      <c r="G27" s="128"/>
      <c r="H27" s="128"/>
      <c r="I27" s="128"/>
      <c r="J27" s="128"/>
      <c r="K27" s="128"/>
      <c r="L27" s="128"/>
      <c r="M27" s="128"/>
    </row>
    <row r="28" spans="1:13">
      <c r="A28" s="128"/>
      <c r="B28" s="45" t="s">
        <v>436</v>
      </c>
      <c r="C28" s="129"/>
      <c r="D28" s="129"/>
      <c r="E28" s="129"/>
      <c r="F28" s="123" t="s">
        <v>201</v>
      </c>
      <c r="G28" s="128"/>
      <c r="H28" s="128"/>
      <c r="I28" s="128"/>
      <c r="J28" s="128"/>
      <c r="K28" s="128"/>
      <c r="L28" s="128"/>
      <c r="M28" s="128"/>
    </row>
    <row r="29" spans="1:13">
      <c r="A29" s="131"/>
      <c r="B29" s="132" t="s">
        <v>437</v>
      </c>
      <c r="C29" s="133"/>
      <c r="D29" s="133"/>
      <c r="E29" s="133"/>
      <c r="F29" s="131"/>
      <c r="G29" s="136" t="s">
        <v>395</v>
      </c>
      <c r="H29" s="136" t="s">
        <v>424</v>
      </c>
      <c r="I29" s="136">
        <v>7951400</v>
      </c>
      <c r="J29" s="136" t="s">
        <v>425</v>
      </c>
      <c r="K29" s="137">
        <v>544.79999999999995</v>
      </c>
      <c r="L29" s="137">
        <v>0</v>
      </c>
      <c r="M29" s="137">
        <v>0</v>
      </c>
    </row>
    <row r="30" spans="1:13">
      <c r="A30" s="124">
        <v>5</v>
      </c>
      <c r="B30" s="120" t="s">
        <v>420</v>
      </c>
      <c r="C30" s="125"/>
      <c r="D30" s="125"/>
      <c r="E30" s="127"/>
      <c r="F30" s="108" t="s">
        <v>421</v>
      </c>
      <c r="G30" s="124"/>
      <c r="H30" s="124"/>
      <c r="I30" s="124"/>
      <c r="J30" s="124"/>
      <c r="K30" s="124"/>
      <c r="L30" s="124"/>
      <c r="M30" s="124"/>
    </row>
    <row r="31" spans="1:13">
      <c r="A31" s="128"/>
      <c r="B31" s="45" t="s">
        <v>438</v>
      </c>
      <c r="C31" s="129"/>
      <c r="D31" s="129"/>
      <c r="E31" s="130"/>
      <c r="F31" s="121" t="s">
        <v>14</v>
      </c>
      <c r="G31" s="128"/>
      <c r="H31" s="128"/>
      <c r="I31" s="128"/>
      <c r="J31" s="128"/>
      <c r="K31" s="128"/>
      <c r="L31" s="128"/>
      <c r="M31" s="128"/>
    </row>
    <row r="32" spans="1:13">
      <c r="A32" s="128"/>
      <c r="B32" s="73"/>
      <c r="C32" s="129"/>
      <c r="D32" s="129"/>
      <c r="E32" s="130"/>
      <c r="F32" s="121" t="s">
        <v>423</v>
      </c>
      <c r="G32" s="128"/>
      <c r="H32" s="128"/>
      <c r="I32" s="128"/>
      <c r="J32" s="128"/>
      <c r="K32" s="128"/>
      <c r="L32" s="128"/>
      <c r="M32" s="128"/>
    </row>
    <row r="33" spans="1:13">
      <c r="A33" s="131"/>
      <c r="B33" s="139"/>
      <c r="C33" s="133"/>
      <c r="D33" s="133"/>
      <c r="E33" s="138"/>
      <c r="F33" s="134" t="s">
        <v>201</v>
      </c>
      <c r="G33" s="136" t="s">
        <v>395</v>
      </c>
      <c r="H33" s="136" t="s">
        <v>439</v>
      </c>
      <c r="I33" s="136">
        <v>7950700</v>
      </c>
      <c r="J33" s="136" t="s">
        <v>440</v>
      </c>
      <c r="K33" s="137">
        <v>280</v>
      </c>
      <c r="L33" s="137">
        <v>0</v>
      </c>
      <c r="M33" s="137">
        <v>0</v>
      </c>
    </row>
    <row r="34" spans="1:13">
      <c r="A34" s="124">
        <v>6</v>
      </c>
      <c r="B34" s="120" t="s">
        <v>420</v>
      </c>
      <c r="C34" s="125"/>
      <c r="D34" s="125"/>
      <c r="E34" s="127"/>
      <c r="F34" s="108" t="s">
        <v>421</v>
      </c>
      <c r="G34" s="124"/>
      <c r="H34" s="124"/>
      <c r="I34" s="124"/>
      <c r="J34" s="124"/>
      <c r="K34" s="124"/>
      <c r="L34" s="124"/>
      <c r="M34" s="124"/>
    </row>
    <row r="35" spans="1:13">
      <c r="A35" s="128"/>
      <c r="B35" s="45" t="s">
        <v>441</v>
      </c>
      <c r="C35" s="129"/>
      <c r="D35" s="129"/>
      <c r="E35" s="130"/>
      <c r="F35" s="121" t="s">
        <v>14</v>
      </c>
      <c r="G35" s="136" t="s">
        <v>395</v>
      </c>
      <c r="H35" s="136" t="s">
        <v>442</v>
      </c>
      <c r="I35" s="136">
        <v>7950800</v>
      </c>
      <c r="J35" s="136" t="s">
        <v>425</v>
      </c>
      <c r="K35" s="137">
        <v>171</v>
      </c>
      <c r="L35" s="137">
        <v>0</v>
      </c>
      <c r="M35" s="137">
        <v>0</v>
      </c>
    </row>
    <row r="36" spans="1:13">
      <c r="A36" s="128"/>
      <c r="B36" s="45" t="s">
        <v>443</v>
      </c>
      <c r="C36" s="129"/>
      <c r="D36" s="129"/>
      <c r="E36" s="130"/>
      <c r="F36" s="121" t="s">
        <v>423</v>
      </c>
      <c r="G36" s="128"/>
      <c r="H36" s="128"/>
      <c r="I36" s="128"/>
      <c r="J36" s="128"/>
      <c r="K36" s="128"/>
      <c r="L36" s="128"/>
      <c r="M36" s="128"/>
    </row>
    <row r="37" spans="1:13">
      <c r="A37" s="131"/>
      <c r="B37" s="139"/>
      <c r="C37" s="133"/>
      <c r="D37" s="133"/>
      <c r="E37" s="138"/>
      <c r="F37" s="134" t="s">
        <v>201</v>
      </c>
      <c r="G37" s="136" t="s">
        <v>395</v>
      </c>
      <c r="H37" s="136" t="s">
        <v>424</v>
      </c>
      <c r="I37" s="136">
        <v>7950800</v>
      </c>
      <c r="J37" s="136" t="s">
        <v>425</v>
      </c>
      <c r="K37" s="137">
        <v>600</v>
      </c>
      <c r="L37" s="137">
        <v>0</v>
      </c>
      <c r="M37" s="137">
        <v>0</v>
      </c>
    </row>
    <row r="38" spans="1:13">
      <c r="A38" s="124">
        <v>7</v>
      </c>
      <c r="B38" s="120" t="s">
        <v>420</v>
      </c>
      <c r="C38" s="125"/>
      <c r="D38" s="125"/>
      <c r="E38" s="127"/>
      <c r="F38" s="123" t="s">
        <v>444</v>
      </c>
      <c r="G38" s="124"/>
      <c r="H38" s="124"/>
      <c r="I38" s="124"/>
      <c r="J38" s="124"/>
      <c r="K38" s="124"/>
      <c r="L38" s="124"/>
      <c r="M38" s="124"/>
    </row>
    <row r="39" spans="1:13">
      <c r="A39" s="128"/>
      <c r="B39" s="45" t="s">
        <v>445</v>
      </c>
      <c r="C39" s="129"/>
      <c r="D39" s="129"/>
      <c r="E39" s="130"/>
      <c r="F39" s="123" t="s">
        <v>423</v>
      </c>
      <c r="G39" s="128"/>
      <c r="H39" s="128"/>
      <c r="I39" s="128"/>
      <c r="J39" s="128"/>
      <c r="K39" s="128"/>
      <c r="L39" s="128"/>
      <c r="M39" s="128"/>
    </row>
    <row r="40" spans="1:13">
      <c r="A40" s="131"/>
      <c r="B40" s="132" t="s">
        <v>446</v>
      </c>
      <c r="C40" s="133"/>
      <c r="D40" s="133"/>
      <c r="E40" s="138"/>
      <c r="F40" s="134" t="s">
        <v>201</v>
      </c>
      <c r="G40" s="136" t="s">
        <v>371</v>
      </c>
      <c r="H40" s="136">
        <v>1003</v>
      </c>
      <c r="I40" s="136">
        <v>7951800</v>
      </c>
      <c r="J40" s="136" t="s">
        <v>447</v>
      </c>
      <c r="K40" s="137">
        <v>171</v>
      </c>
      <c r="L40" s="137">
        <v>0</v>
      </c>
      <c r="M40" s="137">
        <v>0</v>
      </c>
    </row>
    <row r="41" spans="1:13">
      <c r="A41" s="124">
        <v>8</v>
      </c>
      <c r="B41" s="120" t="s">
        <v>448</v>
      </c>
      <c r="C41" s="125"/>
      <c r="D41" s="125"/>
      <c r="E41" s="127"/>
      <c r="F41" s="126" t="s">
        <v>449</v>
      </c>
      <c r="G41" s="124"/>
      <c r="H41" s="124"/>
      <c r="I41" s="124"/>
      <c r="J41" s="124"/>
      <c r="K41" s="140"/>
      <c r="L41" s="124"/>
      <c r="M41" s="124"/>
    </row>
    <row r="42" spans="1:13">
      <c r="A42" s="128"/>
      <c r="B42" s="45" t="s">
        <v>450</v>
      </c>
      <c r="C42" s="129"/>
      <c r="D42" s="129"/>
      <c r="E42" s="130"/>
      <c r="F42" s="123" t="s">
        <v>451</v>
      </c>
      <c r="G42" s="128"/>
      <c r="H42" s="128"/>
      <c r="I42" s="128"/>
      <c r="J42" s="128"/>
      <c r="K42" s="128"/>
      <c r="L42" s="128"/>
      <c r="M42" s="128"/>
    </row>
    <row r="43" spans="1:13">
      <c r="A43" s="131"/>
      <c r="B43" s="132" t="s">
        <v>452</v>
      </c>
      <c r="C43" s="133"/>
      <c r="D43" s="133"/>
      <c r="E43" s="138"/>
      <c r="F43" s="131"/>
      <c r="G43" s="136" t="s">
        <v>406</v>
      </c>
      <c r="H43" s="136" t="s">
        <v>453</v>
      </c>
      <c r="I43" s="136">
        <v>7951700</v>
      </c>
      <c r="J43" s="136" t="s">
        <v>440</v>
      </c>
      <c r="K43" s="137">
        <f>350-350</f>
        <v>0</v>
      </c>
      <c r="L43" s="137">
        <v>0</v>
      </c>
      <c r="M43" s="137">
        <v>0</v>
      </c>
    </row>
    <row r="44" spans="1:13">
      <c r="A44" s="124">
        <v>9</v>
      </c>
      <c r="B44" s="120" t="s">
        <v>420</v>
      </c>
      <c r="C44" s="125"/>
      <c r="D44" s="125"/>
      <c r="E44" s="127"/>
      <c r="F44" s="108" t="s">
        <v>421</v>
      </c>
      <c r="G44" s="124"/>
      <c r="H44" s="124"/>
      <c r="I44" s="124"/>
      <c r="J44" s="124"/>
      <c r="K44" s="124"/>
      <c r="L44" s="124"/>
      <c r="M44" s="124"/>
    </row>
    <row r="45" spans="1:13">
      <c r="A45" s="128"/>
      <c r="B45" s="45" t="s">
        <v>454</v>
      </c>
      <c r="C45" s="129"/>
      <c r="D45" s="129"/>
      <c r="E45" s="130"/>
      <c r="F45" s="121" t="s">
        <v>14</v>
      </c>
      <c r="G45" s="128"/>
      <c r="H45" s="128"/>
      <c r="I45" s="128"/>
      <c r="J45" s="128"/>
      <c r="K45" s="128"/>
      <c r="L45" s="128"/>
      <c r="M45" s="128"/>
    </row>
    <row r="46" spans="1:13">
      <c r="A46" s="128"/>
      <c r="B46" s="73"/>
      <c r="C46" s="129"/>
      <c r="D46" s="129"/>
      <c r="E46" s="130"/>
      <c r="F46" s="121" t="s">
        <v>423</v>
      </c>
      <c r="G46" s="128"/>
      <c r="H46" s="128"/>
      <c r="I46" s="128"/>
      <c r="J46" s="128"/>
      <c r="K46" s="128"/>
      <c r="L46" s="128"/>
      <c r="M46" s="128"/>
    </row>
    <row r="47" spans="1:13">
      <c r="A47" s="131"/>
      <c r="B47" s="139"/>
      <c r="C47" s="133"/>
      <c r="D47" s="133"/>
      <c r="E47" s="138"/>
      <c r="F47" s="134" t="s">
        <v>201</v>
      </c>
      <c r="G47" s="136" t="s">
        <v>395</v>
      </c>
      <c r="H47" s="136" t="s">
        <v>424</v>
      </c>
      <c r="I47" s="136">
        <v>7951600</v>
      </c>
      <c r="J47" s="136" t="s">
        <v>425</v>
      </c>
      <c r="K47" s="137">
        <v>163.5</v>
      </c>
      <c r="L47" s="137">
        <v>0</v>
      </c>
      <c r="M47" s="137">
        <v>0</v>
      </c>
    </row>
    <row r="48" spans="1:13">
      <c r="A48" s="124">
        <v>10</v>
      </c>
      <c r="B48" s="120" t="s">
        <v>455</v>
      </c>
      <c r="C48" s="125"/>
      <c r="D48" s="125"/>
      <c r="E48" s="127"/>
      <c r="F48" s="123" t="s">
        <v>444</v>
      </c>
      <c r="G48" s="124"/>
      <c r="H48" s="124"/>
      <c r="I48" s="124"/>
      <c r="J48" s="124"/>
      <c r="K48" s="124"/>
      <c r="L48" s="124"/>
      <c r="M48" s="124"/>
    </row>
    <row r="49" spans="1:13">
      <c r="A49" s="128"/>
      <c r="B49" s="45" t="s">
        <v>456</v>
      </c>
      <c r="C49" s="129"/>
      <c r="D49" s="129"/>
      <c r="E49" s="130"/>
      <c r="F49" s="123" t="s">
        <v>423</v>
      </c>
      <c r="G49" s="128"/>
      <c r="H49" s="128"/>
      <c r="I49" s="128"/>
      <c r="J49" s="128"/>
      <c r="K49" s="128"/>
      <c r="L49" s="128"/>
      <c r="M49" s="128"/>
    </row>
    <row r="50" spans="1:13">
      <c r="A50" s="131"/>
      <c r="B50" s="132" t="s">
        <v>446</v>
      </c>
      <c r="C50" s="133"/>
      <c r="D50" s="133"/>
      <c r="E50" s="138"/>
      <c r="F50" s="123" t="s">
        <v>201</v>
      </c>
      <c r="G50" s="136" t="s">
        <v>371</v>
      </c>
      <c r="H50" s="136" t="s">
        <v>457</v>
      </c>
      <c r="I50" s="136">
        <v>7951900</v>
      </c>
      <c r="J50" s="136">
        <v>500</v>
      </c>
      <c r="K50" s="137">
        <v>30</v>
      </c>
      <c r="L50" s="137">
        <v>0</v>
      </c>
      <c r="M50" s="137">
        <v>0</v>
      </c>
    </row>
    <row r="51" spans="1:13">
      <c r="A51" s="124">
        <v>11</v>
      </c>
      <c r="B51" s="120" t="s">
        <v>455</v>
      </c>
      <c r="C51" s="125"/>
      <c r="D51" s="125"/>
      <c r="E51" s="125"/>
      <c r="F51" s="126"/>
      <c r="G51" s="127"/>
      <c r="H51" s="124"/>
      <c r="I51" s="124"/>
      <c r="J51" s="124"/>
      <c r="K51" s="124"/>
      <c r="L51" s="124"/>
      <c r="M51" s="124"/>
    </row>
    <row r="52" spans="1:13">
      <c r="A52" s="128"/>
      <c r="B52" s="45" t="s">
        <v>458</v>
      </c>
      <c r="C52" s="129"/>
      <c r="D52" s="129"/>
      <c r="E52" s="129"/>
      <c r="F52" s="123"/>
      <c r="G52" s="130"/>
      <c r="H52" s="128"/>
      <c r="I52" s="128"/>
      <c r="J52" s="128"/>
      <c r="K52" s="128"/>
      <c r="L52" s="128"/>
      <c r="M52" s="128"/>
    </row>
    <row r="53" spans="1:13">
      <c r="A53" s="128"/>
      <c r="B53" s="45" t="s">
        <v>459</v>
      </c>
      <c r="C53" s="129"/>
      <c r="D53" s="129"/>
      <c r="E53" s="129"/>
      <c r="F53" s="123" t="s">
        <v>444</v>
      </c>
      <c r="G53" s="130"/>
      <c r="H53" s="128"/>
      <c r="I53" s="128"/>
      <c r="J53" s="128"/>
      <c r="K53" s="128"/>
      <c r="L53" s="128"/>
      <c r="M53" s="128"/>
    </row>
    <row r="54" spans="1:13">
      <c r="A54" s="128"/>
      <c r="B54" s="45" t="s">
        <v>460</v>
      </c>
      <c r="C54" s="129"/>
      <c r="D54" s="129"/>
      <c r="E54" s="129"/>
      <c r="F54" s="123" t="s">
        <v>423</v>
      </c>
      <c r="G54" s="130"/>
      <c r="H54" s="128"/>
      <c r="I54" s="128"/>
      <c r="J54" s="128"/>
      <c r="K54" s="128"/>
      <c r="L54" s="128"/>
      <c r="M54" s="128"/>
    </row>
    <row r="55" spans="1:13">
      <c r="A55" s="131"/>
      <c r="B55" s="132" t="s">
        <v>461</v>
      </c>
      <c r="C55" s="133"/>
      <c r="D55" s="133"/>
      <c r="E55" s="133"/>
      <c r="F55" s="134" t="s">
        <v>201</v>
      </c>
      <c r="G55" s="135" t="s">
        <v>371</v>
      </c>
      <c r="H55" s="136" t="s">
        <v>457</v>
      </c>
      <c r="I55" s="136">
        <v>7952400</v>
      </c>
      <c r="J55" s="136">
        <v>500</v>
      </c>
      <c r="K55" s="137">
        <v>20</v>
      </c>
      <c r="L55" s="137">
        <v>0</v>
      </c>
      <c r="M55" s="137">
        <v>0</v>
      </c>
    </row>
    <row r="56" spans="1:13">
      <c r="A56" s="124">
        <v>12</v>
      </c>
      <c r="B56" s="120" t="s">
        <v>462</v>
      </c>
      <c r="C56" s="125"/>
      <c r="D56" s="125"/>
      <c r="E56" s="125"/>
      <c r="F56" s="123" t="s">
        <v>444</v>
      </c>
      <c r="G56" s="127"/>
      <c r="H56" s="124"/>
      <c r="I56" s="124"/>
      <c r="J56" s="124"/>
      <c r="K56" s="124"/>
      <c r="L56" s="124"/>
      <c r="M56" s="124"/>
    </row>
    <row r="57" spans="1:13">
      <c r="A57" s="128"/>
      <c r="B57" s="45" t="s">
        <v>463</v>
      </c>
      <c r="C57" s="129"/>
      <c r="D57" s="129"/>
      <c r="E57" s="129"/>
      <c r="F57" s="123" t="s">
        <v>423</v>
      </c>
      <c r="G57" s="130"/>
      <c r="H57" s="128"/>
      <c r="I57" s="128"/>
      <c r="J57" s="128"/>
      <c r="K57" s="128"/>
      <c r="L57" s="128"/>
      <c r="M57" s="128"/>
    </row>
    <row r="58" spans="1:13">
      <c r="A58" s="128"/>
      <c r="B58" s="45" t="s">
        <v>464</v>
      </c>
      <c r="C58" s="129"/>
      <c r="D58" s="129"/>
      <c r="E58" s="129"/>
      <c r="F58" s="134" t="s">
        <v>201</v>
      </c>
      <c r="G58" s="135" t="s">
        <v>371</v>
      </c>
      <c r="H58" s="136" t="s">
        <v>442</v>
      </c>
      <c r="I58" s="136">
        <v>7952500</v>
      </c>
      <c r="J58" s="136" t="s">
        <v>465</v>
      </c>
      <c r="K58" s="137">
        <v>1000</v>
      </c>
      <c r="L58" s="137">
        <v>0</v>
      </c>
      <c r="M58" s="137">
        <v>0</v>
      </c>
    </row>
    <row r="59" spans="1:13">
      <c r="A59" s="124">
        <v>13</v>
      </c>
      <c r="B59" s="120" t="s">
        <v>466</v>
      </c>
      <c r="C59" s="125"/>
      <c r="D59" s="125"/>
      <c r="E59" s="127"/>
      <c r="F59" s="123" t="s">
        <v>444</v>
      </c>
      <c r="G59" s="127"/>
      <c r="H59" s="124"/>
      <c r="I59" s="124"/>
      <c r="J59" s="124"/>
      <c r="K59" s="124"/>
      <c r="L59" s="124"/>
      <c r="M59" s="124"/>
    </row>
    <row r="60" spans="1:13">
      <c r="A60" s="128"/>
      <c r="B60" s="45" t="s">
        <v>467</v>
      </c>
      <c r="C60" s="129"/>
      <c r="D60" s="129"/>
      <c r="E60" s="130"/>
      <c r="F60" s="123" t="s">
        <v>423</v>
      </c>
      <c r="G60" s="130"/>
      <c r="H60" s="128"/>
      <c r="I60" s="128"/>
      <c r="J60" s="128"/>
      <c r="K60" s="128"/>
      <c r="L60" s="128"/>
      <c r="M60" s="128"/>
    </row>
    <row r="61" spans="1:13">
      <c r="A61" s="131"/>
      <c r="B61" s="132" t="s">
        <v>468</v>
      </c>
      <c r="C61" s="133"/>
      <c r="D61" s="133"/>
      <c r="E61" s="138"/>
      <c r="F61" s="123" t="s">
        <v>201</v>
      </c>
      <c r="G61" s="135" t="s">
        <v>371</v>
      </c>
      <c r="H61" s="136" t="s">
        <v>424</v>
      </c>
      <c r="I61" s="136">
        <v>7952600</v>
      </c>
      <c r="J61" s="136" t="s">
        <v>465</v>
      </c>
      <c r="K61" s="137">
        <f>2632+1000</f>
        <v>3632</v>
      </c>
      <c r="L61" s="137">
        <v>0</v>
      </c>
      <c r="M61" s="137">
        <v>0</v>
      </c>
    </row>
    <row r="62" spans="1:13">
      <c r="A62" s="124">
        <v>14</v>
      </c>
      <c r="B62" s="120" t="s">
        <v>469</v>
      </c>
      <c r="C62" s="125"/>
      <c r="D62" s="125"/>
      <c r="E62" s="125"/>
      <c r="F62" s="126" t="s">
        <v>444</v>
      </c>
      <c r="G62" s="127"/>
      <c r="H62" s="124"/>
      <c r="I62" s="124"/>
      <c r="J62" s="124"/>
      <c r="K62" s="124"/>
      <c r="L62" s="124"/>
      <c r="M62" s="124"/>
    </row>
    <row r="63" spans="1:13">
      <c r="A63" s="128"/>
      <c r="B63" s="45" t="s">
        <v>470</v>
      </c>
      <c r="C63" s="129"/>
      <c r="D63" s="129"/>
      <c r="E63" s="129"/>
      <c r="F63" s="123" t="s">
        <v>423</v>
      </c>
      <c r="G63" s="130"/>
      <c r="H63" s="128"/>
      <c r="I63" s="128"/>
      <c r="J63" s="128"/>
      <c r="K63" s="128"/>
      <c r="L63" s="128"/>
      <c r="M63" s="128"/>
    </row>
    <row r="64" spans="1:13">
      <c r="A64" s="128"/>
      <c r="B64" s="45" t="s">
        <v>471</v>
      </c>
      <c r="C64" s="129"/>
      <c r="D64" s="129"/>
      <c r="E64" s="129"/>
      <c r="F64" s="123" t="s">
        <v>201</v>
      </c>
      <c r="G64" s="130"/>
      <c r="H64" s="128"/>
      <c r="I64" s="128"/>
      <c r="J64" s="128"/>
      <c r="K64" s="128"/>
      <c r="L64" s="128"/>
      <c r="M64" s="128"/>
    </row>
    <row r="65" spans="1:13">
      <c r="A65" s="131"/>
      <c r="B65" s="132" t="s">
        <v>472</v>
      </c>
      <c r="C65" s="133"/>
      <c r="D65" s="133"/>
      <c r="E65" s="133"/>
      <c r="F65" s="134"/>
      <c r="G65" s="135" t="s">
        <v>371</v>
      </c>
      <c r="H65" s="136">
        <v>1105</v>
      </c>
      <c r="I65" s="136">
        <v>7952700</v>
      </c>
      <c r="J65" s="136" t="s">
        <v>465</v>
      </c>
      <c r="K65" s="137">
        <v>1000</v>
      </c>
      <c r="L65" s="137">
        <v>0</v>
      </c>
      <c r="M65" s="137">
        <v>0</v>
      </c>
    </row>
    <row r="66" spans="1:13">
      <c r="A66" s="141">
        <v>15</v>
      </c>
      <c r="B66" s="120" t="s">
        <v>473</v>
      </c>
      <c r="C66" s="125"/>
      <c r="D66" s="125"/>
      <c r="E66" s="127"/>
      <c r="F66" s="126" t="s">
        <v>444</v>
      </c>
      <c r="G66" s="127"/>
      <c r="H66" s="124"/>
      <c r="I66" s="124"/>
      <c r="J66" s="124"/>
      <c r="K66" s="124"/>
      <c r="L66" s="124"/>
      <c r="M66" s="124"/>
    </row>
    <row r="67" spans="1:13">
      <c r="A67" s="73"/>
      <c r="B67" s="45" t="s">
        <v>474</v>
      </c>
      <c r="C67" s="129"/>
      <c r="D67" s="129"/>
      <c r="E67" s="130"/>
      <c r="F67" s="123" t="s">
        <v>423</v>
      </c>
      <c r="G67" s="130"/>
      <c r="H67" s="128"/>
      <c r="I67" s="128"/>
      <c r="J67" s="128"/>
      <c r="K67" s="128"/>
      <c r="L67" s="128"/>
      <c r="M67" s="128"/>
    </row>
    <row r="68" spans="1:13">
      <c r="A68" s="73"/>
      <c r="B68" s="45" t="s">
        <v>475</v>
      </c>
      <c r="C68" s="129"/>
      <c r="D68" s="129"/>
      <c r="E68" s="130"/>
      <c r="F68" s="123" t="s">
        <v>201</v>
      </c>
      <c r="G68" s="130"/>
      <c r="H68" s="128"/>
      <c r="I68" s="128"/>
      <c r="J68" s="128"/>
      <c r="K68" s="128"/>
      <c r="L68" s="128"/>
      <c r="M68" s="128"/>
    </row>
    <row r="69" spans="1:13">
      <c r="A69" s="139"/>
      <c r="B69" s="132" t="s">
        <v>476</v>
      </c>
      <c r="C69" s="133"/>
      <c r="D69" s="133"/>
      <c r="E69" s="138"/>
      <c r="F69" s="134"/>
      <c r="G69" s="135" t="s">
        <v>371</v>
      </c>
      <c r="H69" s="136">
        <v>412</v>
      </c>
      <c r="I69" s="136">
        <v>7950600</v>
      </c>
      <c r="J69" s="136">
        <v>500</v>
      </c>
      <c r="K69" s="137">
        <v>70</v>
      </c>
      <c r="L69" s="137">
        <v>0</v>
      </c>
      <c r="M69" s="137">
        <v>0</v>
      </c>
    </row>
    <row r="70" spans="1:13">
      <c r="K70" s="142">
        <f>K15+K20+K24+K29+K33+K35+K37+K40+K43+K47+K50+K55+K58+K61+K65+K69</f>
        <v>14696.9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функц</vt:lpstr>
      <vt:lpstr>распред</vt:lpstr>
      <vt:lpstr>ведомств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BuinovaVV</cp:lastModifiedBy>
  <dcterms:created xsi:type="dcterms:W3CDTF">2013-11-05T06:49:06Z</dcterms:created>
  <dcterms:modified xsi:type="dcterms:W3CDTF">2013-11-05T06:57:31Z</dcterms:modified>
</cp:coreProperties>
</file>